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a\Documents\SUNYAlbany\Projects\CloudWaterChemistry\NYSERDA\FinalData\"/>
    </mc:Choice>
  </mc:AlternateContent>
  <bookViews>
    <workbookView xWindow="0" yWindow="0" windowWidth="19200" windowHeight="7050" firstSheet="4" activeTab="4"/>
  </bookViews>
  <sheets>
    <sheet name="NOTES" sheetId="7" r:id="rId1"/>
    <sheet name="2019 VALID" sheetId="3" r:id="rId2"/>
    <sheet name="2019 INVALID" sheetId="4" r:id="rId3"/>
    <sheet name="2019 BLANKS, RINSES &amp; QC" sheetId="5" r:id="rId4"/>
    <sheet name="2019 DATA SUMMARY" sheetId="6" r:id="rId5"/>
  </sheets>
  <definedNames>
    <definedName name="Query_from_chem_1" localSheetId="1" hidden="1">'2019 VALID'!#REF!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6" l="1"/>
  <c r="F20" i="6"/>
  <c r="E20" i="6"/>
  <c r="D20" i="6"/>
  <c r="C20" i="6"/>
  <c r="G10" i="6" l="1"/>
  <c r="F10" i="6"/>
  <c r="E10" i="6"/>
  <c r="D10" i="6"/>
  <c r="J12" i="4" l="1"/>
  <c r="J14" i="4"/>
  <c r="J28" i="3"/>
  <c r="AO37" i="4" l="1"/>
  <c r="AO36" i="4"/>
  <c r="J15" i="4" l="1"/>
  <c r="J16" i="4"/>
  <c r="J17" i="4"/>
  <c r="J18" i="4"/>
  <c r="J19" i="4"/>
  <c r="J20" i="4"/>
  <c r="J21" i="4"/>
  <c r="J22" i="4"/>
  <c r="J23" i="4"/>
  <c r="J24" i="4"/>
  <c r="J25" i="4"/>
  <c r="J26" i="4"/>
  <c r="J27" i="4"/>
  <c r="J28" i="4"/>
  <c r="J29" i="4"/>
  <c r="J31" i="4"/>
  <c r="J32" i="4"/>
  <c r="J33" i="4"/>
  <c r="J34" i="4"/>
  <c r="J35" i="4"/>
  <c r="J36" i="4"/>
  <c r="J37" i="4"/>
  <c r="J38" i="4"/>
  <c r="J39" i="4"/>
  <c r="J40" i="4"/>
  <c r="J42" i="4"/>
  <c r="J43" i="4"/>
  <c r="J44" i="4"/>
  <c r="J45" i="4"/>
  <c r="J46" i="4"/>
  <c r="J47" i="4"/>
  <c r="J48" i="4"/>
  <c r="J49" i="4"/>
  <c r="J50" i="4"/>
  <c r="J51" i="4"/>
  <c r="J52" i="4"/>
  <c r="J13" i="3" l="1"/>
  <c r="J14" i="3"/>
  <c r="J15" i="3"/>
  <c r="J16" i="3"/>
  <c r="J17" i="3"/>
  <c r="J18" i="3"/>
  <c r="J19" i="3"/>
  <c r="J20" i="3"/>
  <c r="J21" i="3"/>
  <c r="J22" i="3"/>
  <c r="J23" i="3"/>
  <c r="J24" i="3"/>
  <c r="J25" i="3"/>
  <c r="J26" i="3"/>
  <c r="J27"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3" i="3"/>
  <c r="J74" i="3"/>
  <c r="J75" i="3"/>
  <c r="J76" i="3"/>
  <c r="J77" i="3"/>
  <c r="C23" i="6" l="1"/>
  <c r="C22" i="6"/>
  <c r="C21" i="6"/>
  <c r="C19" i="6"/>
  <c r="C18" i="6"/>
  <c r="C17" i="6"/>
  <c r="C16" i="6"/>
  <c r="C15" i="6"/>
  <c r="C14" i="6"/>
  <c r="C13" i="6"/>
  <c r="C12" i="6"/>
  <c r="C11" i="6"/>
  <c r="C10" i="6"/>
  <c r="C9" i="6"/>
  <c r="G23" i="6"/>
  <c r="F23" i="6"/>
  <c r="E23" i="6"/>
  <c r="D23" i="6"/>
  <c r="G22" i="6"/>
  <c r="F22" i="6"/>
  <c r="E22" i="6"/>
  <c r="D22" i="6"/>
  <c r="G21" i="6"/>
  <c r="F21" i="6"/>
  <c r="E21" i="6"/>
  <c r="D21"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G11" i="6"/>
  <c r="F11" i="6"/>
  <c r="E11" i="6"/>
  <c r="D11" i="6"/>
  <c r="G9" i="6"/>
  <c r="F9" i="6"/>
  <c r="E9" i="6"/>
  <c r="D9" i="6"/>
  <c r="C8" i="6"/>
</calcChain>
</file>

<file path=xl/sharedStrings.xml><?xml version="1.0" encoding="utf-8"?>
<sst xmlns="http://schemas.openxmlformats.org/spreadsheetml/2006/main" count="942" uniqueCount="195">
  <si>
    <t>LABNO</t>
  </si>
  <si>
    <t>SAMPLEDATE</t>
  </si>
  <si>
    <t>SO4</t>
  </si>
  <si>
    <t>NO3</t>
  </si>
  <si>
    <t>K</t>
  </si>
  <si>
    <t>NH4</t>
  </si>
  <si>
    <t>TOC</t>
  </si>
  <si>
    <t>LABPH</t>
  </si>
  <si>
    <t>FIELD_NOTES</t>
  </si>
  <si>
    <t>LWC_F</t>
  </si>
  <si>
    <t>OCTANT</t>
  </si>
  <si>
    <t>CATION_ANION_RATIO</t>
  </si>
  <si>
    <t>RPD</t>
  </si>
  <si>
    <t>MP_TEST</t>
  </si>
  <si>
    <t>MISS_MAJ_ION</t>
  </si>
  <si>
    <t>LABPH_F</t>
  </si>
  <si>
    <t>SPCOND_F</t>
  </si>
  <si>
    <t>COMMENT</t>
  </si>
  <si>
    <t>POOL_VOL ml</t>
  </si>
  <si>
    <r>
      <t>LWC g m</t>
    </r>
    <r>
      <rPr>
        <b/>
        <vertAlign val="superscript"/>
        <sz val="11"/>
        <color theme="0"/>
        <rFont val="Calibri"/>
        <family val="2"/>
        <scheme val="minor"/>
      </rPr>
      <t>-3</t>
    </r>
  </si>
  <si>
    <t>TEMP °C</t>
  </si>
  <si>
    <t>WINDDIR_AVG °AZ</t>
  </si>
  <si>
    <r>
      <t>AVG_S_WSP m s</t>
    </r>
    <r>
      <rPr>
        <b/>
        <vertAlign val="superscript"/>
        <sz val="11"/>
        <color theme="0"/>
        <rFont val="Calibri"/>
        <family val="2"/>
        <scheme val="minor"/>
      </rPr>
      <t>-1</t>
    </r>
  </si>
  <si>
    <r>
      <t>SPCOND µS cm</t>
    </r>
    <r>
      <rPr>
        <b/>
        <vertAlign val="superscript"/>
        <sz val="11"/>
        <color theme="0"/>
        <rFont val="Calibri"/>
        <family val="2"/>
        <scheme val="minor"/>
      </rPr>
      <t>-1</t>
    </r>
  </si>
  <si>
    <r>
      <t>HION µeq L</t>
    </r>
    <r>
      <rPr>
        <b/>
        <vertAlign val="superscript"/>
        <sz val="11"/>
        <color theme="0"/>
        <rFont val="Calibri"/>
        <family val="2"/>
        <scheme val="minor"/>
      </rPr>
      <t>-1</t>
    </r>
  </si>
  <si>
    <r>
      <t>CA mg L</t>
    </r>
    <r>
      <rPr>
        <b/>
        <vertAlign val="superscript"/>
        <sz val="11"/>
        <color theme="0"/>
        <rFont val="Calibri"/>
        <family val="2"/>
        <scheme val="minor"/>
      </rPr>
      <t>-1</t>
    </r>
  </si>
  <si>
    <r>
      <t>CA µeq L</t>
    </r>
    <r>
      <rPr>
        <b/>
        <vertAlign val="superscript"/>
        <sz val="11"/>
        <color theme="0"/>
        <rFont val="Calibri"/>
        <family val="2"/>
        <scheme val="minor"/>
      </rPr>
      <t>-1</t>
    </r>
  </si>
  <si>
    <r>
      <t>MG mg L</t>
    </r>
    <r>
      <rPr>
        <b/>
        <vertAlign val="superscript"/>
        <sz val="11"/>
        <color theme="0"/>
        <rFont val="Calibri"/>
        <family val="2"/>
        <scheme val="minor"/>
      </rPr>
      <t>-1</t>
    </r>
  </si>
  <si>
    <r>
      <t>MG µeq L</t>
    </r>
    <r>
      <rPr>
        <b/>
        <vertAlign val="superscript"/>
        <sz val="11"/>
        <color theme="0"/>
        <rFont val="Calibri"/>
        <family val="2"/>
        <scheme val="minor"/>
      </rPr>
      <t>-1</t>
    </r>
  </si>
  <si>
    <r>
      <t>NA mg L</t>
    </r>
    <r>
      <rPr>
        <b/>
        <vertAlign val="superscript"/>
        <sz val="11"/>
        <color theme="0"/>
        <rFont val="Calibri"/>
        <family val="2"/>
        <scheme val="minor"/>
      </rPr>
      <t>-1</t>
    </r>
  </si>
  <si>
    <r>
      <t>NA µeq L</t>
    </r>
    <r>
      <rPr>
        <b/>
        <vertAlign val="superscript"/>
        <sz val="11"/>
        <color theme="0"/>
        <rFont val="Calibri"/>
        <family val="2"/>
        <scheme val="minor"/>
      </rPr>
      <t>-1</t>
    </r>
  </si>
  <si>
    <r>
      <t>K mg L</t>
    </r>
    <r>
      <rPr>
        <b/>
        <vertAlign val="superscript"/>
        <sz val="11"/>
        <color theme="0"/>
        <rFont val="Calibri"/>
        <family val="2"/>
        <scheme val="minor"/>
      </rPr>
      <t>-1</t>
    </r>
  </si>
  <si>
    <r>
      <t>K µeq L</t>
    </r>
    <r>
      <rPr>
        <b/>
        <vertAlign val="superscript"/>
        <sz val="11"/>
        <color theme="0"/>
        <rFont val="Calibri"/>
        <family val="2"/>
        <scheme val="minor"/>
      </rPr>
      <t>-1</t>
    </r>
  </si>
  <si>
    <r>
      <t>NH4 mg L</t>
    </r>
    <r>
      <rPr>
        <b/>
        <vertAlign val="superscript"/>
        <sz val="11"/>
        <color theme="0"/>
        <rFont val="Calibri"/>
        <family val="2"/>
        <scheme val="minor"/>
      </rPr>
      <t>-1</t>
    </r>
  </si>
  <si>
    <r>
      <t>NH4 µeq L</t>
    </r>
    <r>
      <rPr>
        <b/>
        <vertAlign val="superscript"/>
        <sz val="11"/>
        <color theme="0"/>
        <rFont val="Calibri"/>
        <family val="2"/>
        <scheme val="minor"/>
      </rPr>
      <t>-1</t>
    </r>
  </si>
  <si>
    <r>
      <t>SO4 mg L</t>
    </r>
    <r>
      <rPr>
        <b/>
        <vertAlign val="superscript"/>
        <sz val="11"/>
        <color theme="0"/>
        <rFont val="Calibri"/>
        <family val="2"/>
        <scheme val="minor"/>
      </rPr>
      <t>-1</t>
    </r>
  </si>
  <si>
    <r>
      <t>SO4 µeq L</t>
    </r>
    <r>
      <rPr>
        <b/>
        <vertAlign val="superscript"/>
        <sz val="11"/>
        <color theme="0"/>
        <rFont val="Calibri"/>
        <family val="2"/>
        <scheme val="minor"/>
      </rPr>
      <t>-1</t>
    </r>
  </si>
  <si>
    <r>
      <t>NO3 mg L</t>
    </r>
    <r>
      <rPr>
        <b/>
        <vertAlign val="superscript"/>
        <sz val="11"/>
        <color theme="0"/>
        <rFont val="Calibri"/>
        <family val="2"/>
        <scheme val="minor"/>
      </rPr>
      <t>-1</t>
    </r>
  </si>
  <si>
    <r>
      <t>NO3 µeq L</t>
    </r>
    <r>
      <rPr>
        <b/>
        <vertAlign val="superscript"/>
        <sz val="11"/>
        <color theme="0"/>
        <rFont val="Calibri"/>
        <family val="2"/>
        <scheme val="minor"/>
      </rPr>
      <t>-1</t>
    </r>
  </si>
  <si>
    <r>
      <t>CL mg L</t>
    </r>
    <r>
      <rPr>
        <b/>
        <vertAlign val="superscript"/>
        <sz val="11"/>
        <color theme="0"/>
        <rFont val="Calibri"/>
        <family val="2"/>
        <scheme val="minor"/>
      </rPr>
      <t>-1</t>
    </r>
  </si>
  <si>
    <r>
      <t>CL µeq L</t>
    </r>
    <r>
      <rPr>
        <b/>
        <vertAlign val="superscript"/>
        <sz val="11"/>
        <color theme="0"/>
        <rFont val="Calibri"/>
        <family val="2"/>
        <scheme val="minor"/>
      </rPr>
      <t>-1</t>
    </r>
  </si>
  <si>
    <r>
      <t>TOC µmols L</t>
    </r>
    <r>
      <rPr>
        <b/>
        <vertAlign val="superscript"/>
        <sz val="11"/>
        <color theme="0"/>
        <rFont val="Calibri"/>
        <family val="2"/>
        <scheme val="minor"/>
      </rPr>
      <t>-1</t>
    </r>
  </si>
  <si>
    <r>
      <t>SUM_CATIONS µeq L</t>
    </r>
    <r>
      <rPr>
        <b/>
        <vertAlign val="superscript"/>
        <sz val="11"/>
        <color theme="0"/>
        <rFont val="Calibri"/>
        <family val="2"/>
        <scheme val="minor"/>
      </rPr>
      <t>-1</t>
    </r>
  </si>
  <si>
    <r>
      <t>SUM_ANIONS µeq L</t>
    </r>
    <r>
      <rPr>
        <b/>
        <vertAlign val="superscript"/>
        <sz val="11"/>
        <color theme="0"/>
        <rFont val="Calibri"/>
        <family val="2"/>
        <scheme val="minor"/>
      </rPr>
      <t>-1</t>
    </r>
  </si>
  <si>
    <r>
      <t>SO4_mg L</t>
    </r>
    <r>
      <rPr>
        <b/>
        <vertAlign val="superscript"/>
        <sz val="11"/>
        <color theme="0"/>
        <rFont val="Calibri"/>
        <family val="2"/>
        <scheme val="minor"/>
      </rPr>
      <t>-1</t>
    </r>
  </si>
  <si>
    <r>
      <t>NO3_mg L</t>
    </r>
    <r>
      <rPr>
        <b/>
        <vertAlign val="superscript"/>
        <sz val="11"/>
        <color theme="0"/>
        <rFont val="Calibri"/>
        <family val="2"/>
        <scheme val="minor"/>
      </rPr>
      <t>-1</t>
    </r>
  </si>
  <si>
    <r>
      <t>Cl_mg L</t>
    </r>
    <r>
      <rPr>
        <b/>
        <vertAlign val="superscript"/>
        <sz val="11"/>
        <color theme="0"/>
        <rFont val="Calibri"/>
        <family val="2"/>
        <scheme val="minor"/>
      </rPr>
      <t>-1</t>
    </r>
  </si>
  <si>
    <r>
      <t>Ca_mg L</t>
    </r>
    <r>
      <rPr>
        <b/>
        <vertAlign val="superscript"/>
        <sz val="11"/>
        <color theme="0"/>
        <rFont val="Calibri"/>
        <family val="2"/>
        <scheme val="minor"/>
      </rPr>
      <t>-1</t>
    </r>
  </si>
  <si>
    <r>
      <t>Mg_mg L</t>
    </r>
    <r>
      <rPr>
        <b/>
        <vertAlign val="superscript"/>
        <sz val="11"/>
        <color theme="0"/>
        <rFont val="Calibri"/>
        <family val="2"/>
        <scheme val="minor"/>
      </rPr>
      <t>-1</t>
    </r>
  </si>
  <si>
    <r>
      <t>Na_mg L</t>
    </r>
    <r>
      <rPr>
        <b/>
        <vertAlign val="superscript"/>
        <sz val="11"/>
        <color theme="0"/>
        <rFont val="Calibri"/>
        <family val="2"/>
        <scheme val="minor"/>
      </rPr>
      <t>-1</t>
    </r>
  </si>
  <si>
    <r>
      <t>K_mg L</t>
    </r>
    <r>
      <rPr>
        <b/>
        <vertAlign val="superscript"/>
        <sz val="11"/>
        <color theme="0"/>
        <rFont val="Calibri"/>
        <family val="2"/>
        <scheme val="minor"/>
      </rPr>
      <t>-1</t>
    </r>
  </si>
  <si>
    <r>
      <t>NH4_mg L</t>
    </r>
    <r>
      <rPr>
        <b/>
        <vertAlign val="superscript"/>
        <sz val="11"/>
        <color theme="0"/>
        <rFont val="Calibri"/>
        <family val="2"/>
        <scheme val="minor"/>
      </rPr>
      <t>-1</t>
    </r>
  </si>
  <si>
    <t/>
  </si>
  <si>
    <t>Parameter</t>
  </si>
  <si>
    <t>UNITS</t>
  </si>
  <si>
    <t>COUNT</t>
  </si>
  <si>
    <t>Min</t>
  </si>
  <si>
    <t>Max</t>
  </si>
  <si>
    <t>Mean</t>
  </si>
  <si>
    <t>Std. Dev.</t>
  </si>
  <si>
    <t>Cloud Samples</t>
  </si>
  <si>
    <t>Volume</t>
  </si>
  <si>
    <t>mL</t>
  </si>
  <si>
    <t>LWC</t>
  </si>
  <si>
    <r>
      <t>g m</t>
    </r>
    <r>
      <rPr>
        <vertAlign val="superscript"/>
        <sz val="11"/>
        <color rgb="FF000000"/>
        <rFont val="Calibri"/>
        <family val="2"/>
      </rPr>
      <t>-3</t>
    </r>
  </si>
  <si>
    <r>
      <t>µeq L</t>
    </r>
    <r>
      <rPr>
        <vertAlign val="superscript"/>
        <sz val="11"/>
        <color rgb="FF000000"/>
        <rFont val="Calibri"/>
        <family val="2"/>
      </rPr>
      <t>-1</t>
    </r>
  </si>
  <si>
    <t>Cl</t>
  </si>
  <si>
    <t>Ca</t>
  </si>
  <si>
    <t>Mg</t>
  </si>
  <si>
    <t>Na</t>
  </si>
  <si>
    <r>
      <t>µMoles L</t>
    </r>
    <r>
      <rPr>
        <vertAlign val="superscript"/>
        <sz val="11"/>
        <color rgb="FF000000"/>
        <rFont val="Calibri"/>
        <family val="2"/>
      </rPr>
      <t>-1</t>
    </r>
  </si>
  <si>
    <t>SCONDUCT</t>
  </si>
  <si>
    <r>
      <t>µS cm</t>
    </r>
    <r>
      <rPr>
        <vertAlign val="superscript"/>
        <sz val="11"/>
        <color rgb="FF000000"/>
        <rFont val="Calibri"/>
        <family val="2"/>
      </rPr>
      <t>-1</t>
    </r>
  </si>
  <si>
    <t>LABpH</t>
  </si>
  <si>
    <t>H</t>
  </si>
  <si>
    <r>
      <t>LWC g m</t>
    </r>
    <r>
      <rPr>
        <vertAlign val="superscript"/>
        <sz val="11"/>
        <color theme="1"/>
        <rFont val="Calibri"/>
        <family val="2"/>
        <scheme val="minor"/>
      </rPr>
      <t>-3</t>
    </r>
  </si>
  <si>
    <r>
      <t>AVG_S_WSP m s</t>
    </r>
    <r>
      <rPr>
        <vertAlign val="superscript"/>
        <sz val="11"/>
        <color theme="1"/>
        <rFont val="Calibri"/>
        <family val="2"/>
        <scheme val="minor"/>
      </rPr>
      <t>-1</t>
    </r>
  </si>
  <si>
    <r>
      <t>SPCOND µS cm</t>
    </r>
    <r>
      <rPr>
        <vertAlign val="superscript"/>
        <sz val="11"/>
        <color theme="1"/>
        <rFont val="Calibri"/>
        <family val="2"/>
        <scheme val="minor"/>
      </rPr>
      <t>-1</t>
    </r>
  </si>
  <si>
    <r>
      <t>HION µeq L</t>
    </r>
    <r>
      <rPr>
        <vertAlign val="superscript"/>
        <sz val="11"/>
        <color theme="1"/>
        <rFont val="Calibri"/>
        <family val="2"/>
        <scheme val="minor"/>
      </rPr>
      <t>-1</t>
    </r>
  </si>
  <si>
    <r>
      <t>CA mg L</t>
    </r>
    <r>
      <rPr>
        <vertAlign val="superscript"/>
        <sz val="11"/>
        <color theme="1"/>
        <rFont val="Calibri"/>
        <family val="2"/>
        <scheme val="minor"/>
      </rPr>
      <t>-1</t>
    </r>
  </si>
  <si>
    <r>
      <t>CA µeq L</t>
    </r>
    <r>
      <rPr>
        <vertAlign val="superscript"/>
        <sz val="11"/>
        <color theme="1"/>
        <rFont val="Calibri"/>
        <family val="2"/>
        <scheme val="minor"/>
      </rPr>
      <t>-1</t>
    </r>
  </si>
  <si>
    <r>
      <t>MG mg L</t>
    </r>
    <r>
      <rPr>
        <vertAlign val="superscript"/>
        <sz val="11"/>
        <color theme="1"/>
        <rFont val="Calibri"/>
        <family val="2"/>
        <scheme val="minor"/>
      </rPr>
      <t>-1</t>
    </r>
  </si>
  <si>
    <r>
      <t>MG µeq L</t>
    </r>
    <r>
      <rPr>
        <vertAlign val="superscript"/>
        <sz val="11"/>
        <color theme="1"/>
        <rFont val="Calibri"/>
        <family val="2"/>
        <scheme val="minor"/>
      </rPr>
      <t>-1</t>
    </r>
  </si>
  <si>
    <r>
      <t>NA mg L</t>
    </r>
    <r>
      <rPr>
        <vertAlign val="superscript"/>
        <sz val="11"/>
        <color theme="1"/>
        <rFont val="Calibri"/>
        <family val="2"/>
        <scheme val="minor"/>
      </rPr>
      <t>-1</t>
    </r>
  </si>
  <si>
    <r>
      <t>NA µeq L</t>
    </r>
    <r>
      <rPr>
        <vertAlign val="superscript"/>
        <sz val="11"/>
        <color theme="1"/>
        <rFont val="Calibri"/>
        <family val="2"/>
        <scheme val="minor"/>
      </rPr>
      <t>-1</t>
    </r>
  </si>
  <si>
    <r>
      <t>K mg L</t>
    </r>
    <r>
      <rPr>
        <vertAlign val="superscript"/>
        <sz val="11"/>
        <color theme="1"/>
        <rFont val="Calibri"/>
        <family val="2"/>
        <scheme val="minor"/>
      </rPr>
      <t>-1</t>
    </r>
  </si>
  <si>
    <r>
      <t>K µeq L</t>
    </r>
    <r>
      <rPr>
        <vertAlign val="superscript"/>
        <sz val="11"/>
        <color theme="1"/>
        <rFont val="Calibri"/>
        <family val="2"/>
        <scheme val="minor"/>
      </rPr>
      <t>-1</t>
    </r>
  </si>
  <si>
    <r>
      <t>NH4 mg L</t>
    </r>
    <r>
      <rPr>
        <vertAlign val="superscript"/>
        <sz val="11"/>
        <color theme="1"/>
        <rFont val="Calibri"/>
        <family val="2"/>
        <scheme val="minor"/>
      </rPr>
      <t>-1</t>
    </r>
  </si>
  <si>
    <r>
      <t>NH4 µeq L</t>
    </r>
    <r>
      <rPr>
        <vertAlign val="superscript"/>
        <sz val="11"/>
        <color theme="1"/>
        <rFont val="Calibri"/>
        <family val="2"/>
        <scheme val="minor"/>
      </rPr>
      <t>-1</t>
    </r>
  </si>
  <si>
    <r>
      <t>SO4 mg L</t>
    </r>
    <r>
      <rPr>
        <vertAlign val="superscript"/>
        <sz val="11"/>
        <color theme="1"/>
        <rFont val="Calibri"/>
        <family val="2"/>
        <scheme val="minor"/>
      </rPr>
      <t>-1</t>
    </r>
  </si>
  <si>
    <r>
      <t>SO4 µeq L</t>
    </r>
    <r>
      <rPr>
        <vertAlign val="superscript"/>
        <sz val="11"/>
        <color theme="1"/>
        <rFont val="Calibri"/>
        <family val="2"/>
        <scheme val="minor"/>
      </rPr>
      <t>-1</t>
    </r>
  </si>
  <si>
    <r>
      <t>NO3 mg L</t>
    </r>
    <r>
      <rPr>
        <vertAlign val="superscript"/>
        <sz val="11"/>
        <color theme="1"/>
        <rFont val="Calibri"/>
        <family val="2"/>
        <scheme val="minor"/>
      </rPr>
      <t>-1</t>
    </r>
  </si>
  <si>
    <r>
      <t>NO3 µeq L</t>
    </r>
    <r>
      <rPr>
        <vertAlign val="superscript"/>
        <sz val="11"/>
        <color theme="1"/>
        <rFont val="Calibri"/>
        <family val="2"/>
        <scheme val="minor"/>
      </rPr>
      <t>-1</t>
    </r>
  </si>
  <si>
    <r>
      <t>CL mg L</t>
    </r>
    <r>
      <rPr>
        <vertAlign val="superscript"/>
        <sz val="11"/>
        <color theme="1"/>
        <rFont val="Calibri"/>
        <family val="2"/>
        <scheme val="minor"/>
      </rPr>
      <t>-1</t>
    </r>
  </si>
  <si>
    <r>
      <t>CL µeq L</t>
    </r>
    <r>
      <rPr>
        <vertAlign val="superscript"/>
        <sz val="11"/>
        <color theme="1"/>
        <rFont val="Calibri"/>
        <family val="2"/>
        <scheme val="minor"/>
      </rPr>
      <t>-1</t>
    </r>
  </si>
  <si>
    <r>
      <t>TOC µmols L</t>
    </r>
    <r>
      <rPr>
        <vertAlign val="superscript"/>
        <sz val="11"/>
        <color theme="1"/>
        <rFont val="Calibri"/>
        <family val="2"/>
        <scheme val="minor"/>
      </rPr>
      <t>-1</t>
    </r>
  </si>
  <si>
    <r>
      <t>SUM_CATIONS µeq L</t>
    </r>
    <r>
      <rPr>
        <vertAlign val="superscript"/>
        <sz val="11"/>
        <color theme="1"/>
        <rFont val="Calibri"/>
        <family val="2"/>
        <scheme val="minor"/>
      </rPr>
      <t>-1</t>
    </r>
  </si>
  <si>
    <r>
      <t>SUM_ANIONS µeq L</t>
    </r>
    <r>
      <rPr>
        <vertAlign val="superscript"/>
        <sz val="11"/>
        <color theme="1"/>
        <rFont val="Calibri"/>
        <family val="2"/>
        <scheme val="minor"/>
      </rPr>
      <t>-1</t>
    </r>
  </si>
  <si>
    <t>Atmospheric Sciences Research Center</t>
  </si>
  <si>
    <t>http://atmoschem.asrc.cestm.albany.edu/~cloudwater/</t>
  </si>
  <si>
    <t>Glyoxalate_ppb</t>
  </si>
  <si>
    <t>AcetateGlycolate_ppb</t>
  </si>
  <si>
    <t>Lactate_ppb</t>
  </si>
  <si>
    <t>Malonate_ppb</t>
  </si>
  <si>
    <t>Oxalate_ppb</t>
  </si>
  <si>
    <t>Pyruvate_ppb</t>
  </si>
  <si>
    <t>SuccinateMalate_ppb</t>
  </si>
  <si>
    <t>COLLECTION_HOURS</t>
  </si>
  <si>
    <t>DUMP TIME</t>
  </si>
  <si>
    <t>Summary statistics calculated using both 'VALID' and 'INVALID' data.</t>
  </si>
  <si>
    <t>Formate_ppb</t>
  </si>
  <si>
    <r>
      <t>TOC mg L</t>
    </r>
    <r>
      <rPr>
        <b/>
        <vertAlign val="superscript"/>
        <sz val="11"/>
        <color theme="0"/>
        <rFont val="Calibri"/>
        <family val="2"/>
        <scheme val="minor"/>
      </rPr>
      <t>-1</t>
    </r>
  </si>
  <si>
    <t>2019 was the second summer of measurements overseen by the Atmospheric Sciences Research Center (ASRC).</t>
  </si>
  <si>
    <t>Prior to 2018, only 'VALID' data were summarized here.  We include both 'VALID' and 'INVALID' data in this summary. However, we  continue to report the measurements for individual samples separated into the 'VALID' and 'INVALID' categories (in separate tabs within this spreadsheet), as done for the past several decades,  to provide consistency with the historical dataset.</t>
  </si>
  <si>
    <t>Whiteface 2019 VALID DATA</t>
  </si>
  <si>
    <t>Whiteface 2019 INVALID DATA</t>
  </si>
  <si>
    <t>Whiteface 2019 SUMMARY STATS</t>
  </si>
  <si>
    <t>SO4, Cl</t>
  </si>
  <si>
    <t>All metal cations</t>
  </si>
  <si>
    <t>Analytical chemistry measurements were conducted by the Adirondack Watershed Institute (AWI) unless otherwise specified.</t>
  </si>
  <si>
    <t>A subset of samples were sent to the Adirondack Lake Survey Corporation (ALSC) for quality control.</t>
  </si>
  <si>
    <t>aliquot sent to ALSC for QC</t>
  </si>
  <si>
    <t>aliquot sent to ALSC for QC (complete analysis)</t>
  </si>
  <si>
    <t>COLL_HR_F</t>
  </si>
  <si>
    <t>IC</t>
  </si>
  <si>
    <t>S</t>
  </si>
  <si>
    <t>filtered</t>
  </si>
  <si>
    <t>24 hour bulk, filtered</t>
  </si>
  <si>
    <t>FM</t>
  </si>
  <si>
    <t>19166x1</t>
  </si>
  <si>
    <t>19175x1</t>
  </si>
  <si>
    <t>19179x1</t>
  </si>
  <si>
    <t>19189x1</t>
  </si>
  <si>
    <t>19205x1</t>
  </si>
  <si>
    <t>19214x1</t>
  </si>
  <si>
    <t>19226x1</t>
  </si>
  <si>
    <t>19239x1</t>
  </si>
  <si>
    <t>19256x1</t>
  </si>
  <si>
    <t>19270x1</t>
  </si>
  <si>
    <t>M</t>
  </si>
  <si>
    <t>CA_F</t>
  </si>
  <si>
    <t>MG_F</t>
  </si>
  <si>
    <t>NA_F</t>
  </si>
  <si>
    <t>K_F</t>
  </si>
  <si>
    <t>NH4_F</t>
  </si>
  <si>
    <t>SO4_F</t>
  </si>
  <si>
    <t>NO3_F</t>
  </si>
  <si>
    <t>CL_F</t>
  </si>
  <si>
    <t>TOC_F</t>
  </si>
  <si>
    <t>19166x2</t>
  </si>
  <si>
    <t>19175x2</t>
  </si>
  <si>
    <t>19179x2</t>
  </si>
  <si>
    <t>19189x2</t>
  </si>
  <si>
    <t>19205x2</t>
  </si>
  <si>
    <t>19214x2</t>
  </si>
  <si>
    <t>19226x2</t>
  </si>
  <si>
    <t>19239x2</t>
  </si>
  <si>
    <t>19256x2</t>
  </si>
  <si>
    <t>19270x2</t>
  </si>
  <si>
    <t>SO4, All metal cations</t>
  </si>
  <si>
    <t>filtered, low volume</t>
  </si>
  <si>
    <t>Rinse</t>
  </si>
  <si>
    <t>19182x2</t>
  </si>
  <si>
    <t>Blank</t>
  </si>
  <si>
    <t>Blank, field conductivity = 1.162</t>
  </si>
  <si>
    <t>Analyte</t>
  </si>
  <si>
    <t>Calibration Range</t>
  </si>
  <si>
    <t>5-1000 μg N/L</t>
  </si>
  <si>
    <t>0.9 μg N/L</t>
  </si>
  <si>
    <t>0.1-1 mg/L</t>
  </si>
  <si>
    <t>0.01 mg/L</t>
  </si>
  <si>
    <t>0.2-100 mg/L</t>
  </si>
  <si>
    <t>0.6-30 mg C/L</t>
  </si>
  <si>
    <t>0.291 mg C/L</t>
  </si>
  <si>
    <t>Cations</t>
  </si>
  <si>
    <t>50-0.1 mg/L</t>
  </si>
  <si>
    <t>0.023 mg/L</t>
  </si>
  <si>
    <t>5.0-0.05 mg/L</t>
  </si>
  <si>
    <t>0.025 mg/L</t>
  </si>
  <si>
    <t>5.0-0.005 mg/L</t>
  </si>
  <si>
    <t>0.001 mg/L</t>
  </si>
  <si>
    <t>0.012 mg/L</t>
  </si>
  <si>
    <t>Method Detection Limit</t>
  </si>
  <si>
    <t>Cl, SO4</t>
  </si>
  <si>
    <t>Cl 0.05 mg/L, SO4 0.09 mg/L</t>
  </si>
  <si>
    <t>Samples are classified as 'VALID' and 'INVALID' in the so-named tabs based on the historical classification scheme determined by ion balance criteria.</t>
  </si>
  <si>
    <t>ALSC QC aliquot</t>
  </si>
  <si>
    <t>Whiteface 2019 FIELD BLANKS &amp; RINSES, QC analysis</t>
  </si>
  <si>
    <t>QC samples for pH and Conductivity ONLY, analyzed by ALSC</t>
  </si>
  <si>
    <t>QC samples, analyzed by ALSC (lab that conducted measurements 2001-2017)</t>
  </si>
  <si>
    <t>TN_F</t>
  </si>
  <si>
    <t>TN</t>
  </si>
  <si>
    <r>
      <t>TN mg L</t>
    </r>
    <r>
      <rPr>
        <b/>
        <vertAlign val="superscript"/>
        <sz val="11"/>
        <color theme="0"/>
        <rFont val="Calibri"/>
        <family val="2"/>
        <scheme val="minor"/>
      </rPr>
      <t>-1</t>
    </r>
  </si>
  <si>
    <r>
      <t>TN mg L</t>
    </r>
    <r>
      <rPr>
        <vertAlign val="superscript"/>
        <sz val="11"/>
        <color theme="1"/>
        <rFont val="Calibri"/>
        <family val="2"/>
        <scheme val="minor"/>
      </rPr>
      <t>-1</t>
    </r>
  </si>
  <si>
    <r>
      <t>mg L</t>
    </r>
    <r>
      <rPr>
        <vertAlign val="superscript"/>
        <sz val="11"/>
        <color theme="1"/>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</si>
</sst>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0" x14ac:knownFonts="1">
    <font>
      <sz val="11"/>
      <color theme="1"/>
      <name val="Calibri"/>
      <family val="2"/>
      <scheme val="minor"/>
    </font>
    <font>
      <b/>
      <sz val="12"/>
      <name val="Arial"/>
      <family val="2"/>
    </font>
    <font>
      <u/>
      <sz val="11"/>
      <color theme="10"/>
      <name val="Calibri"/>
      <family val="2"/>
    </font>
    <font>
      <b/>
      <sz val="11"/>
      <color theme="1"/>
      <name val="Arial"/>
      <family val="2"/>
    </font>
    <font>
      <b/>
      <sz val="12"/>
      <color theme="1"/>
      <name val="Calibri"/>
      <family val="2"/>
      <scheme val="minor"/>
    </font>
    <font>
      <b/>
      <sz val="11"/>
      <name val="Calibri"/>
      <family val="2"/>
      <scheme val="minor"/>
    </font>
    <font>
      <b/>
      <sz val="11"/>
      <color theme="0"/>
      <name val="Calibri"/>
      <family val="2"/>
      <scheme val="minor"/>
    </font>
    <font>
      <b/>
      <vertAlign val="superscript"/>
      <sz val="11"/>
      <color theme="0"/>
      <name val="Calibri"/>
      <family val="2"/>
      <scheme val="minor"/>
    </font>
    <font>
      <b/>
      <sz val="11"/>
      <color rgb="FF000000"/>
      <name val="Calibri"/>
      <family val="2"/>
    </font>
    <font>
      <sz val="11"/>
      <color theme="1"/>
      <name val="Calibri"/>
      <family val="2"/>
    </font>
    <font>
      <vertAlign val="superscript"/>
      <sz val="11"/>
      <color rgb="FF000000"/>
      <name val="Calibri"/>
      <family val="2"/>
    </font>
    <font>
      <vertAlign val="superscript"/>
      <sz val="11"/>
      <color theme="1"/>
      <name val="Calibri"/>
      <family val="2"/>
      <scheme val="minor"/>
    </font>
    <font>
      <b/>
      <sz val="11"/>
      <color theme="1"/>
      <name val="Calibri"/>
      <family val="2"/>
      <scheme val="minor"/>
    </font>
    <font>
      <sz val="11"/>
      <color rgb="FF000000"/>
      <name val="Calibri"/>
      <family val="2"/>
    </font>
    <font>
      <sz val="11"/>
      <name val="Calibri"/>
      <family val="2"/>
      <scheme val="minor"/>
    </font>
    <font>
      <sz val="10"/>
      <color theme="1"/>
      <name val="Calibri"/>
      <family val="2"/>
      <scheme val="minor"/>
    </font>
    <font>
      <sz val="10"/>
      <name val="Arial"/>
      <family val="2"/>
    </font>
    <font>
      <sz val="8"/>
      <name val="Arial"/>
      <family val="2"/>
    </font>
    <font>
      <sz val="11"/>
      <color rgb="FF000000"/>
      <name val="Calibri"/>
      <family val="2"/>
      <scheme val="minor"/>
    </font>
    <font>
      <vertAlign val="superscript"/>
      <sz val="11"/>
      <color theme="1"/>
      <name val="Calibri"/>
      <family val="2"/>
    </font>
  </fonts>
  <fills count="4">
    <fill>
      <patternFill patternType="none"/>
    </fill>
    <fill>
      <patternFill patternType="gray125"/>
    </fill>
    <fill>
      <patternFill patternType="solid">
        <fgColor theme="7"/>
        <bgColor theme="7"/>
      </patternFill>
    </fill>
    <fill>
      <patternFill patternType="solid">
        <fgColor theme="8"/>
        <bgColor theme="8"/>
      </patternFill>
    </fill>
  </fills>
  <borders count="5">
    <border>
      <left/>
      <right/>
      <top/>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s>
  <cellStyleXfs count="3">
    <xf numFmtId="0" fontId="0" fillId="0" borderId="0"/>
    <xf numFmtId="0" fontId="2" fillId="0" borderId="0" applyNumberFormat="0" applyFill="0" applyBorder="0" applyAlignment="0" applyProtection="0">
      <alignment vertical="top"/>
      <protection locked="0"/>
    </xf>
    <xf numFmtId="0" fontId="16" fillId="0" borderId="0"/>
  </cellStyleXfs>
  <cellXfs count="46">
    <xf numFmtId="0" fontId="0" fillId="0" borderId="0" xfId="0"/>
    <xf numFmtId="22" fontId="1" fillId="0" borderId="0" xfId="0" applyNumberFormat="1" applyFont="1" applyBorder="1" applyAlignment="1"/>
    <xf numFmtId="0" fontId="2" fillId="0" borderId="0" xfId="1" applyAlignment="1" applyProtection="1"/>
    <xf numFmtId="0" fontId="3" fillId="0" borderId="0" xfId="0" applyFont="1" applyFill="1"/>
    <xf numFmtId="0" fontId="4" fillId="0" borderId="0" xfId="0" applyFont="1"/>
    <xf numFmtId="0" fontId="5" fillId="0" borderId="0" xfId="0" applyFont="1"/>
    <xf numFmtId="22" fontId="0" fillId="0" borderId="0" xfId="0" applyNumberFormat="1"/>
    <xf numFmtId="164" fontId="0" fillId="0" borderId="0" xfId="0" applyNumberFormat="1"/>
    <xf numFmtId="0" fontId="8" fillId="0" borderId="0" xfId="0" applyFont="1" applyFill="1" applyBorder="1"/>
    <xf numFmtId="0" fontId="9" fillId="0" borderId="0" xfId="0" applyFont="1" applyFill="1" applyBorder="1"/>
    <xf numFmtId="0" fontId="12" fillId="0" borderId="0" xfId="0" applyFont="1"/>
    <xf numFmtId="22" fontId="1" fillId="0" borderId="0" xfId="0" applyNumberFormat="1" applyFont="1" applyBorder="1" applyAlignment="1">
      <alignment horizontal="left"/>
    </xf>
    <xf numFmtId="165" fontId="0" fillId="0" borderId="0" xfId="0" applyNumberFormat="1"/>
    <xf numFmtId="1" fontId="0" fillId="0" borderId="0" xfId="0" applyNumberFormat="1"/>
    <xf numFmtId="2" fontId="0" fillId="0" borderId="0" xfId="0" applyNumberFormat="1"/>
    <xf numFmtId="0" fontId="0" fillId="0" borderId="0" xfId="0" applyAlignment="1">
      <alignment horizontal="left"/>
    </xf>
    <xf numFmtId="0" fontId="2" fillId="0" borderId="0" xfId="1" applyAlignment="1" applyProtection="1">
      <alignment horizontal="left"/>
    </xf>
    <xf numFmtId="0" fontId="3" fillId="0" borderId="0" xfId="0" applyFont="1" applyAlignment="1">
      <alignment horizontal="left"/>
    </xf>
    <xf numFmtId="0" fontId="6" fillId="3" borderId="3" xfId="0" applyFont="1" applyFill="1" applyBorder="1" applyAlignment="1">
      <alignment horizontal="left"/>
    </xf>
    <xf numFmtId="14" fontId="6" fillId="3" borderId="3" xfId="0" applyNumberFormat="1" applyFont="1" applyFill="1" applyBorder="1" applyAlignment="1">
      <alignment horizontal="left"/>
    </xf>
    <xf numFmtId="22" fontId="0" fillId="0" borderId="0" xfId="0" applyNumberFormat="1" applyAlignment="1">
      <alignment horizontal="left"/>
    </xf>
    <xf numFmtId="2" fontId="0" fillId="0" borderId="0" xfId="0" applyNumberFormat="1" applyAlignment="1">
      <alignment horizontal="center"/>
    </xf>
    <xf numFmtId="2" fontId="14" fillId="0" borderId="0" xfId="0" applyNumberFormat="1" applyFont="1" applyAlignment="1">
      <alignment horizontal="center"/>
    </xf>
    <xf numFmtId="1" fontId="0" fillId="0" borderId="0" xfId="0" applyNumberFormat="1" applyAlignment="1">
      <alignment horizontal="right"/>
    </xf>
    <xf numFmtId="0" fontId="13" fillId="0" borderId="0" xfId="0" applyFont="1" applyFill="1" applyBorder="1" applyAlignment="1">
      <alignment vertical="top" wrapText="1"/>
    </xf>
    <xf numFmtId="0" fontId="0" fillId="0" borderId="0" xfId="0" applyAlignment="1">
      <alignment horizontal="center"/>
    </xf>
    <xf numFmtId="22" fontId="0" fillId="0" borderId="0" xfId="0" applyNumberFormat="1"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2" fontId="15" fillId="0" borderId="0" xfId="0" applyNumberFormat="1" applyFont="1" applyAlignment="1">
      <alignment horizontal="center"/>
    </xf>
    <xf numFmtId="0" fontId="6" fillId="2" borderId="1" xfId="0" applyFont="1" applyFill="1" applyBorder="1" applyAlignment="1">
      <alignment horizontal="center"/>
    </xf>
    <xf numFmtId="22" fontId="6" fillId="2" borderId="2" xfId="0" applyNumberFormat="1" applyFont="1" applyFill="1" applyBorder="1" applyAlignment="1">
      <alignment horizontal="center"/>
    </xf>
    <xf numFmtId="0" fontId="6" fillId="2" borderId="2" xfId="0" applyFont="1" applyFill="1" applyBorder="1" applyAlignment="1">
      <alignment horizontal="center"/>
    </xf>
    <xf numFmtId="0" fontId="6" fillId="2" borderId="0" xfId="0" applyFont="1" applyFill="1" applyAlignment="1">
      <alignment horizontal="center"/>
    </xf>
    <xf numFmtId="2" fontId="0" fillId="0" borderId="0" xfId="0" applyNumberFormat="1" applyAlignment="1">
      <alignment horizontal="left"/>
    </xf>
    <xf numFmtId="0" fontId="6" fillId="2" borderId="2" xfId="0" applyFont="1" applyFill="1" applyBorder="1" applyAlignment="1">
      <alignment horizontal="left"/>
    </xf>
    <xf numFmtId="0" fontId="0" fillId="0" borderId="0" xfId="0" applyAlignment="1"/>
    <xf numFmtId="0" fontId="6" fillId="3" borderId="4" xfId="0" applyFont="1" applyFill="1" applyBorder="1" applyAlignment="1"/>
    <xf numFmtId="1" fontId="17" fillId="0" borderId="0" xfId="2" applyNumberFormat="1" applyFont="1" applyBorder="1" applyAlignment="1">
      <alignment vertical="center"/>
    </xf>
    <xf numFmtId="14" fontId="0" fillId="0" borderId="0" xfId="0" applyNumberFormat="1" applyAlignment="1">
      <alignment horizontal="left"/>
    </xf>
    <xf numFmtId="0" fontId="0" fillId="0" borderId="0" xfId="0" applyFont="1"/>
    <xf numFmtId="0" fontId="18" fillId="0" borderId="0" xfId="0" applyFont="1" applyAlignment="1">
      <alignment vertical="center"/>
    </xf>
    <xf numFmtId="0" fontId="18" fillId="0" borderId="0" xfId="0" applyFont="1" applyAlignment="1">
      <alignment horizontal="left" vertical="center"/>
    </xf>
    <xf numFmtId="0" fontId="12" fillId="0" borderId="0" xfId="0" applyFont="1" applyAlignment="1">
      <alignment horizontal="left"/>
    </xf>
    <xf numFmtId="0" fontId="13" fillId="0" borderId="0" xfId="0" applyFont="1" applyFill="1" applyBorder="1" applyAlignment="1">
      <alignment horizontal="left" vertical="top" wrapText="1"/>
    </xf>
  </cellXfs>
  <cellStyles count="3">
    <cellStyle name="Hyperlink" xfId="1" builtinId="8"/>
    <cellStyle name="Normal" xfId="0" builtinId="0"/>
    <cellStyle name="Normal 2" xfId="2"/>
  </cellStyles>
  <dxfs count="129">
    <dxf>
      <alignment horizontal="general"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 formatCode="0.00"/>
    </dxf>
    <dxf>
      <numFmt numFmtId="2" formatCode="0.00"/>
    </dxf>
    <dxf>
      <numFmt numFmtId="2" formatCode="0.00"/>
    </dxf>
    <dxf>
      <numFmt numFmtId="2" formatCode="0.00"/>
    </dxf>
    <dxf>
      <numFmt numFmtId="1" formatCode="0"/>
    </dxf>
    <dxf>
      <numFmt numFmtId="2" formatCode="0.00"/>
    </dxf>
    <dxf>
      <numFmt numFmtId="2" formatCode="0.00"/>
    </dxf>
    <dxf>
      <numFmt numFmtId="27" formatCode="m/d/yyyy\ h:mm"/>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7" formatCode="m/d/yyyy\ h:mm"/>
    </dxf>
    <dxf>
      <font>
        <b/>
        <i val="0"/>
        <strike val="0"/>
        <condense val="0"/>
        <extend val="0"/>
        <outline val="0"/>
        <shadow val="0"/>
        <u val="none"/>
        <vertAlign val="baseline"/>
        <sz val="11"/>
        <color theme="0"/>
        <name val="Calibri"/>
        <scheme val="minor"/>
      </font>
      <fill>
        <patternFill patternType="solid">
          <fgColor theme="7"/>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e_Query_from_chem3" displayName="Table_Query_from_chem3" ref="A6:BG123" headerRowDxfId="128">
  <sortState ref="A7:AZ127">
    <sortCondition ref="AX7:AX127"/>
  </sortState>
  <tableColumns count="59">
    <tableColumn id="1" name="LABNO" totalsRowFunction="count"/>
    <tableColumn id="2" name="DUMP TIME" dataDxfId="127"/>
    <tableColumn id="3" name="COLLECTION_HOURS"/>
    <tableColumn id="4" name="COLL_HR_F"/>
    <tableColumn id="5" name="POOL_VOL ml"/>
    <tableColumn id="6" name="LWC g m-3" totalsRowFunction="stdDev"/>
    <tableColumn id="7" name="LWC_F"/>
    <tableColumn id="9" name="TEMP °C"/>
    <tableColumn id="10" name="WINDDIR_AVG °AZ"/>
    <tableColumn id="11" name="OCTANT" dataDxfId="126">
      <calculatedColumnFormula>CHOOSE(1+ABS(ROUND(Table_Query_from_chem3[[#This Row],[WINDDIR_AVG °AZ]]/45,0)),"N","NE","E","SE","S","SW","W","NW","N")</calculatedColumnFormula>
    </tableColumn>
    <tableColumn id="12" name="AVG_S_WSP m s-1"/>
    <tableColumn id="13" name="LABPH"/>
    <tableColumn id="37" name="LABPH_F"/>
    <tableColumn id="14" name="SPCOND µS cm-1"/>
    <tableColumn id="38" name="SPCOND_F"/>
    <tableColumn id="15" name="HION µeq L-1" dataDxfId="125"/>
    <tableColumn id="16" name="CA mg L-1" dataDxfId="124"/>
    <tableColumn id="39" name="CA_F" dataDxfId="123"/>
    <tableColumn id="17" name="CA µeq L-1" dataDxfId="122"/>
    <tableColumn id="18" name="MG mg L-1" dataDxfId="121"/>
    <tableColumn id="40" name="MG_F" dataDxfId="120"/>
    <tableColumn id="19" name="MG µeq L-1" dataDxfId="119"/>
    <tableColumn id="20" name="NA mg L-1" dataDxfId="118"/>
    <tableColumn id="41" name="NA_F" dataDxfId="117"/>
    <tableColumn id="21" name="NA µeq L-1" dataDxfId="116"/>
    <tableColumn id="22" name="K mg L-1" dataDxfId="115"/>
    <tableColumn id="42" name="K_F" dataDxfId="114"/>
    <tableColumn id="23" name="K µeq L-1" dataDxfId="113"/>
    <tableColumn id="24" name="NH4 mg L-1" dataDxfId="112"/>
    <tableColumn id="43" name="NH4_F" dataDxfId="111"/>
    <tableColumn id="25" name="NH4 µeq L-1" dataDxfId="110"/>
    <tableColumn id="26" name="SO4 mg L-1" dataDxfId="109"/>
    <tableColumn id="44" name="SO4_F" dataDxfId="108"/>
    <tableColumn id="27" name="SO4 µeq L-1" dataDxfId="107"/>
    <tableColumn id="28" name="NO3 mg L-1" dataDxfId="106"/>
    <tableColumn id="45" name="NO3_F" dataDxfId="105"/>
    <tableColumn id="29" name="NO3 µeq L-1" dataDxfId="104"/>
    <tableColumn id="30" name="CL mg L-1" dataDxfId="103"/>
    <tableColumn id="46" name="CL_F" dataDxfId="102"/>
    <tableColumn id="31" name="CL µeq L-1" dataDxfId="101"/>
    <tableColumn id="32" name="TOC µmols L-1" dataDxfId="100"/>
    <tableColumn id="47" name="TOC_F" dataDxfId="99"/>
    <tableColumn id="59" name="TN mg L-1" dataDxfId="98"/>
    <tableColumn id="58" name="TN_F" dataDxfId="97"/>
    <tableColumn id="48" name="COMMENT" dataDxfId="96"/>
    <tableColumn id="33" name="CATION_ANION_RATIO" dataDxfId="95"/>
    <tableColumn id="34" name="SUM_CATIONS µeq L-1" dataDxfId="94"/>
    <tableColumn id="35" name="SUM_ANIONS µeq L-1" dataDxfId="93"/>
    <tableColumn id="51" name="RPD" dataDxfId="92"/>
    <tableColumn id="52" name="MP_TEST" dataDxfId="91"/>
    <tableColumn id="49" name="MISS_MAJ_ION" totalsRowFunction="count" dataDxfId="90"/>
    <tableColumn id="8" name="Glyoxalate_ppb" dataDxfId="89"/>
    <tableColumn id="36" name="Formate_ppb" dataDxfId="88"/>
    <tableColumn id="50" name="AcetateGlycolate_ppb" dataDxfId="87"/>
    <tableColumn id="53" name="Lactate_ppb" dataDxfId="86"/>
    <tableColumn id="54" name="Malonate_ppb" dataDxfId="85"/>
    <tableColumn id="55" name="Oxalate_ppb" dataDxfId="84"/>
    <tableColumn id="56" name="Pyruvate_ppb" dataDxfId="83"/>
    <tableColumn id="57" name="SuccinateMalate_ppb" dataDxfId="82"/>
  </tableColumns>
  <tableStyleInfo name="TableStyleMedium5" showFirstColumn="0" showLastColumn="0" showRowStripes="1" showColumnStripes="0"/>
</table>
</file>

<file path=xl/tables/table2.xml><?xml version="1.0" encoding="utf-8"?>
<table xmlns="http://schemas.openxmlformats.org/spreadsheetml/2006/main" id="7" name="Table7" displayName="Table7" ref="A6:BG70" totalsRowShown="0">
  <tableColumns count="59">
    <tableColumn id="1" name="LABNO"/>
    <tableColumn id="2" name="DUMP TIME" dataDxfId="81"/>
    <tableColumn id="3" name="COLLECTION_HOURS" dataDxfId="80"/>
    <tableColumn id="4" name="COLL_HR_F" dataDxfId="79"/>
    <tableColumn id="5" name="POOL_VOL ml" dataDxfId="78"/>
    <tableColumn id="6" name="LWC g m-3" dataDxfId="77"/>
    <tableColumn id="7" name="LWC_F" dataDxfId="76"/>
    <tableColumn id="9" name="TEMP °C" dataDxfId="75"/>
    <tableColumn id="10" name="WINDDIR_AVG °AZ" dataDxfId="74"/>
    <tableColumn id="11" name="OCTANT" dataDxfId="73">
      <calculatedColumnFormula>CHOOSE(1+ABS(ROUND(Table7[[#This Row],[WINDDIR_AVG °AZ]]/45,0)),"N","NE","E","SE","S","SW","W","NW","N")</calculatedColumnFormula>
    </tableColumn>
    <tableColumn id="12" name="AVG_S_WSP m s-1" dataDxfId="72"/>
    <tableColumn id="13" name="LABPH" dataDxfId="71"/>
    <tableColumn id="14" name="LABPH_F" dataDxfId="70"/>
    <tableColumn id="15" name="SPCOND µS cm-1" dataDxfId="69"/>
    <tableColumn id="16" name="SPCOND_F" dataDxfId="68"/>
    <tableColumn id="17" name="HION µeq L-1" dataDxfId="67"/>
    <tableColumn id="18" name="CA mg L-1" dataDxfId="66"/>
    <tableColumn id="19" name="CA_F" dataDxfId="65"/>
    <tableColumn id="20" name="CA µeq L-1" dataDxfId="64"/>
    <tableColumn id="21" name="MG mg L-1" dataDxfId="63"/>
    <tableColumn id="22" name="MG_F" dataDxfId="62"/>
    <tableColumn id="23" name="MG µeq L-1" dataDxfId="61"/>
    <tableColumn id="24" name="NA mg L-1" dataDxfId="60"/>
    <tableColumn id="25" name="NA_F" dataDxfId="59"/>
    <tableColumn id="26" name="NA µeq L-1" dataDxfId="58"/>
    <tableColumn id="27" name="K mg L-1" dataDxfId="57"/>
    <tableColumn id="28" name="K_F" dataDxfId="56"/>
    <tableColumn id="29" name="K µeq L-1" dataDxfId="55"/>
    <tableColumn id="30" name="NH4 mg L-1" dataDxfId="54"/>
    <tableColumn id="31" name="NH4_F" dataDxfId="53"/>
    <tableColumn id="32" name="NH4 µeq L-1" dataDxfId="52"/>
    <tableColumn id="33" name="SO4 mg L-1" dataDxfId="51"/>
    <tableColumn id="34" name="SO4_F" dataDxfId="50"/>
    <tableColumn id="35" name="SO4 µeq L-1" dataDxfId="49"/>
    <tableColumn id="36" name="NO3 mg L-1" dataDxfId="48"/>
    <tableColumn id="37" name="NO3_F" dataDxfId="47"/>
    <tableColumn id="38" name="NO3 µeq L-1" dataDxfId="46"/>
    <tableColumn id="39" name="CL mg L-1" dataDxfId="45"/>
    <tableColumn id="40" name="CL_F" dataDxfId="44"/>
    <tableColumn id="41" name="CL µeq L-1" dataDxfId="43"/>
    <tableColumn id="42" name="TOC µmols L-1" dataDxfId="42"/>
    <tableColumn id="43" name="TOC_F" dataDxfId="41"/>
    <tableColumn id="59" name="TN mg L-1" dataDxfId="40"/>
    <tableColumn id="58" name="TN_F" dataDxfId="39"/>
    <tableColumn id="44" name="COMMENT" dataDxfId="38"/>
    <tableColumn id="45" name="CATION_ANION_RATIO" dataDxfId="37"/>
    <tableColumn id="46" name="SUM_CATIONS µeq L-1" dataDxfId="36"/>
    <tableColumn id="47" name="SUM_ANIONS µeq L-1" dataDxfId="35"/>
    <tableColumn id="48" name="RPD" dataDxfId="34"/>
    <tableColumn id="49" name="MP_TEST" dataDxfId="33"/>
    <tableColumn id="50" name="MISS_MAJ_ION" dataDxfId="32"/>
    <tableColumn id="8" name="Glyoxalate_ppb" dataDxfId="31"/>
    <tableColumn id="51" name="Formate_ppb" dataDxfId="30"/>
    <tableColumn id="52" name="AcetateGlycolate_ppb" dataDxfId="29"/>
    <tableColumn id="53" name="Lactate_ppb" dataDxfId="28"/>
    <tableColumn id="54" name="Malonate_ppb" dataDxfId="27"/>
    <tableColumn id="55" name="Oxalate_ppb" dataDxfId="26"/>
    <tableColumn id="56" name="Pyruvate_ppb" dataDxfId="25"/>
    <tableColumn id="57" name="SuccinateMalate_ppb" dataDxfId="24"/>
  </tableColumns>
  <tableStyleInfo name="TableStyleMedium3" showFirstColumn="0" showLastColumn="0" showRowStripes="1" showColumnStripes="0"/>
</table>
</file>

<file path=xl/tables/table3.xml><?xml version="1.0" encoding="utf-8"?>
<table xmlns="http://schemas.openxmlformats.org/spreadsheetml/2006/main" id="1" name="Table_Query_from_chem" displayName="Table_Query_from_chem" ref="A6:V63" totalsRowShown="0" headerRowDxfId="23" dataDxfId="22">
  <tableColumns count="22">
    <tableColumn id="2" name="LABNO" dataDxfId="21"/>
    <tableColumn id="3" name="SAMPLEDATE" dataDxfId="20"/>
    <tableColumn id="5" name="SO4_mg L-1" dataDxfId="19"/>
    <tableColumn id="6" name="NO3_mg L-1" dataDxfId="18"/>
    <tableColumn id="7" name="Cl_mg L-1" dataDxfId="17"/>
    <tableColumn id="8" name="Ca_mg L-1" dataDxfId="16"/>
    <tableColumn id="9" name="Mg_mg L-1" dataDxfId="15"/>
    <tableColumn id="10" name="Na_mg L-1" dataDxfId="14"/>
    <tableColumn id="11" name="K_mg L-1" dataDxfId="13"/>
    <tableColumn id="12" name="NH4_mg L-1" dataDxfId="12"/>
    <tableColumn id="13" name="TOC mg L-1" dataDxfId="11"/>
    <tableColumn id="14" name="LABPH" dataDxfId="10"/>
    <tableColumn id="15" name="SPCOND µS cm-1" dataDxfId="9"/>
    <tableColumn id="22" name="Glyoxalate_ppb" dataDxfId="8"/>
    <tableColumn id="21" name="Formate_ppb" dataDxfId="7"/>
    <tableColumn id="20" name="AcetateGlycolate_ppb" dataDxfId="6"/>
    <tableColumn id="19" name="Lactate_ppb" dataDxfId="5"/>
    <tableColumn id="18" name="Malonate_ppb" dataDxfId="4"/>
    <tableColumn id="17" name="Oxalate_ppb" dataDxfId="3"/>
    <tableColumn id="4" name="Pyruvate_ppb" dataDxfId="2"/>
    <tableColumn id="1" name="SuccinateMalate_ppb" dataDxfId="1"/>
    <tableColumn id="16" name="FIELD_NOTES"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www.adirondacklakessurvey.org/"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www.adirondacklakessurvey.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adirondacklakessurve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D3" sqref="D3"/>
    </sheetView>
  </sheetViews>
  <sheetFormatPr defaultRowHeight="14.5" x14ac:dyDescent="0.35"/>
  <cols>
    <col min="3" max="3" width="15.54296875" bestFit="1" customWidth="1"/>
    <col min="4" max="4" width="32.1796875" bestFit="1" customWidth="1"/>
  </cols>
  <sheetData>
    <row r="3" spans="2:4" x14ac:dyDescent="0.35">
      <c r="B3" t="s">
        <v>112</v>
      </c>
    </row>
    <row r="4" spans="2:4" x14ac:dyDescent="0.35">
      <c r="B4" t="s">
        <v>119</v>
      </c>
    </row>
    <row r="5" spans="2:4" x14ac:dyDescent="0.35">
      <c r="B5" t="s">
        <v>120</v>
      </c>
    </row>
    <row r="7" spans="2:4" x14ac:dyDescent="0.35">
      <c r="B7" t="s">
        <v>185</v>
      </c>
    </row>
    <row r="10" spans="2:4" x14ac:dyDescent="0.35">
      <c r="B10" s="41" t="s">
        <v>165</v>
      </c>
      <c r="C10" s="41" t="s">
        <v>166</v>
      </c>
      <c r="D10" s="43" t="s">
        <v>182</v>
      </c>
    </row>
    <row r="11" spans="2:4" x14ac:dyDescent="0.35">
      <c r="B11" s="41" t="s">
        <v>191</v>
      </c>
      <c r="C11" s="41" t="s">
        <v>167</v>
      </c>
      <c r="D11" s="41" t="s">
        <v>168</v>
      </c>
    </row>
    <row r="12" spans="2:4" x14ac:dyDescent="0.35">
      <c r="B12" s="41" t="s">
        <v>5</v>
      </c>
      <c r="C12" s="41" t="s">
        <v>169</v>
      </c>
      <c r="D12" s="41" t="s">
        <v>170</v>
      </c>
    </row>
    <row r="13" spans="2:4" x14ac:dyDescent="0.35">
      <c r="B13" s="41" t="s">
        <v>183</v>
      </c>
      <c r="C13" s="41" t="s">
        <v>171</v>
      </c>
      <c r="D13" s="41" t="s">
        <v>184</v>
      </c>
    </row>
    <row r="14" spans="2:4" x14ac:dyDescent="0.35">
      <c r="B14" s="41" t="s">
        <v>6</v>
      </c>
      <c r="C14" s="41" t="s">
        <v>172</v>
      </c>
      <c r="D14" s="41" t="s">
        <v>173</v>
      </c>
    </row>
    <row r="15" spans="2:4" x14ac:dyDescent="0.35">
      <c r="B15" s="41"/>
      <c r="C15" s="41"/>
      <c r="D15" s="41"/>
    </row>
    <row r="16" spans="2:4" x14ac:dyDescent="0.35">
      <c r="B16" s="41" t="s">
        <v>174</v>
      </c>
      <c r="C16" s="42"/>
      <c r="D16" s="43" t="s">
        <v>182</v>
      </c>
    </row>
    <row r="17" spans="2:4" x14ac:dyDescent="0.35">
      <c r="B17" s="42" t="s">
        <v>67</v>
      </c>
      <c r="C17" s="42" t="s">
        <v>175</v>
      </c>
      <c r="D17" s="43" t="s">
        <v>176</v>
      </c>
    </row>
    <row r="18" spans="2:4" x14ac:dyDescent="0.35">
      <c r="B18" s="42" t="s">
        <v>4</v>
      </c>
      <c r="C18" s="42" t="s">
        <v>177</v>
      </c>
      <c r="D18" s="43" t="s">
        <v>178</v>
      </c>
    </row>
    <row r="19" spans="2:4" x14ac:dyDescent="0.35">
      <c r="B19" s="42" t="s">
        <v>68</v>
      </c>
      <c r="C19" s="42" t="s">
        <v>179</v>
      </c>
      <c r="D19" s="43" t="s">
        <v>180</v>
      </c>
    </row>
    <row r="20" spans="2:4" x14ac:dyDescent="0.35">
      <c r="B20" s="42" t="s">
        <v>69</v>
      </c>
      <c r="C20" s="42" t="s">
        <v>175</v>
      </c>
      <c r="D20" s="43"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G123"/>
  <sheetViews>
    <sheetView topLeftCell="P4" zoomScale="70" zoomScaleNormal="70" workbookViewId="0">
      <selection activeCell="D4" sqref="D4"/>
    </sheetView>
  </sheetViews>
  <sheetFormatPr defaultRowHeight="14.5" x14ac:dyDescent="0.35"/>
  <cols>
    <col min="1" max="1" width="11.54296875" customWidth="1"/>
    <col min="2" max="2" width="14.54296875" bestFit="1" customWidth="1"/>
    <col min="3" max="3" width="18.26953125" bestFit="1" customWidth="1"/>
    <col min="4" max="4" width="10.1796875" bestFit="1" customWidth="1"/>
    <col min="5" max="5" width="12.36328125" bestFit="1" customWidth="1"/>
    <col min="6" max="6" width="9.08984375" bestFit="1" customWidth="1"/>
    <col min="7" max="7" width="6.453125" bestFit="1" customWidth="1"/>
    <col min="8" max="8" width="7.90625" bestFit="1" customWidth="1"/>
    <col min="9" max="9" width="16.7265625" bestFit="1" customWidth="1"/>
    <col min="10" max="10" width="7.7265625" bestFit="1" customWidth="1"/>
    <col min="11" max="11" width="15.7265625" bestFit="1" customWidth="1"/>
    <col min="12" max="12" width="6.26953125" bestFit="1" customWidth="1"/>
    <col min="13" max="13" width="8.1796875" bestFit="1" customWidth="1"/>
    <col min="14" max="14" width="14.36328125" bestFit="1" customWidth="1"/>
    <col min="15" max="15" width="9.7265625" bestFit="1" customWidth="1"/>
    <col min="16" max="16" width="11.26953125" bestFit="1" customWidth="1"/>
    <col min="17" max="17" width="8.453125" bestFit="1" customWidth="1"/>
    <col min="18" max="18" width="5" bestFit="1" customWidth="1"/>
    <col min="19" max="19" width="9.08984375" bestFit="1" customWidth="1"/>
    <col min="20" max="20" width="9.1796875" bestFit="1" customWidth="1"/>
    <col min="21" max="21" width="5.7265625" bestFit="1" customWidth="1"/>
    <col min="22" max="22" width="9.81640625" bestFit="1" customWidth="1"/>
    <col min="23" max="23" width="8.6328125" bestFit="1" customWidth="1"/>
    <col min="24" max="24" width="5.1796875" bestFit="1" customWidth="1"/>
    <col min="25" max="25" width="9.26953125" bestFit="1" customWidth="1"/>
    <col min="26" max="26" width="7.26953125" bestFit="1" customWidth="1"/>
    <col min="27" max="27" width="3.81640625" bestFit="1" customWidth="1"/>
    <col min="28" max="28" width="7.90625" bestFit="1" customWidth="1"/>
    <col min="29" max="29" width="9.7265625" bestFit="1" customWidth="1"/>
    <col min="30" max="30" width="6.26953125" bestFit="1" customWidth="1"/>
    <col min="31" max="31" width="10.36328125" bestFit="1" customWidth="1"/>
    <col min="32" max="32" width="9.453125" bestFit="1" customWidth="1"/>
    <col min="33" max="33" width="6" bestFit="1" customWidth="1"/>
    <col min="34" max="34" width="10.08984375" bestFit="1" customWidth="1"/>
    <col min="35" max="35" width="9.81640625" bestFit="1" customWidth="1"/>
    <col min="36" max="36" width="6.36328125" bestFit="1" customWidth="1"/>
    <col min="37" max="37" width="10.453125" bestFit="1" customWidth="1"/>
    <col min="38" max="38" width="8.08984375" bestFit="1" customWidth="1"/>
    <col min="39" max="39" width="4.6328125" bestFit="1" customWidth="1"/>
    <col min="40" max="40" width="8.7265625" bestFit="1" customWidth="1"/>
    <col min="41" max="41" width="12.1796875" bestFit="1" customWidth="1"/>
    <col min="42" max="42" width="6.1796875" bestFit="1" customWidth="1"/>
    <col min="43" max="43" width="13.81640625" bestFit="1" customWidth="1"/>
    <col min="44" max="44" width="7.1796875" bestFit="1" customWidth="1"/>
    <col min="45" max="45" width="40.1796875" style="15" bestFit="1" customWidth="1"/>
    <col min="46" max="46" width="20.26953125" bestFit="1" customWidth="1"/>
    <col min="47" max="47" width="19.26953125" bestFit="1" customWidth="1"/>
    <col min="48" max="48" width="18.453125" bestFit="1" customWidth="1"/>
    <col min="49" max="49" width="6" bestFit="1" customWidth="1"/>
    <col min="50" max="50" width="8.54296875" bestFit="1" customWidth="1"/>
    <col min="51" max="51" width="13.7265625" bestFit="1" customWidth="1"/>
    <col min="52" max="52" width="14" bestFit="1" customWidth="1"/>
    <col min="53" max="53" width="12.1796875" bestFit="1" customWidth="1"/>
    <col min="54" max="54" width="19.453125" bestFit="1" customWidth="1"/>
    <col min="55" max="55" width="11.1796875" bestFit="1" customWidth="1"/>
    <col min="56" max="56" width="13.26953125" bestFit="1" customWidth="1"/>
    <col min="57" max="57" width="11.54296875" bestFit="1" customWidth="1"/>
    <col min="58" max="58" width="12.54296875" bestFit="1" customWidth="1"/>
    <col min="59" max="59" width="19.08984375" bestFit="1" customWidth="1"/>
  </cols>
  <sheetData>
    <row r="1" spans="1:59" ht="15.5" x14ac:dyDescent="0.35">
      <c r="A1" s="1" t="s">
        <v>98</v>
      </c>
      <c r="AF1" s="10"/>
      <c r="AI1" s="10"/>
    </row>
    <row r="2" spans="1:59" x14ac:dyDescent="0.35">
      <c r="A2" s="2" t="s">
        <v>99</v>
      </c>
      <c r="AC2" s="10"/>
      <c r="AF2" s="10"/>
      <c r="AI2" s="10"/>
      <c r="AO2" s="10"/>
    </row>
    <row r="3" spans="1:59" x14ac:dyDescent="0.35">
      <c r="A3" s="2"/>
      <c r="AO3" s="10"/>
    </row>
    <row r="4" spans="1:59" x14ac:dyDescent="0.35">
      <c r="A4" s="3" t="s">
        <v>114</v>
      </c>
      <c r="S4" s="10"/>
      <c r="V4" s="10"/>
      <c r="Y4" s="10"/>
      <c r="AB4" s="10"/>
      <c r="AE4" s="10"/>
      <c r="AH4" s="10"/>
      <c r="AK4" s="10"/>
      <c r="AN4" s="10"/>
      <c r="AO4" s="10"/>
    </row>
    <row r="6" spans="1:59" ht="16.5" x14ac:dyDescent="0.35">
      <c r="A6" s="31" t="s">
        <v>0</v>
      </c>
      <c r="B6" s="32" t="s">
        <v>108</v>
      </c>
      <c r="C6" s="33" t="s">
        <v>107</v>
      </c>
      <c r="D6" s="33" t="s">
        <v>123</v>
      </c>
      <c r="E6" s="33" t="s">
        <v>18</v>
      </c>
      <c r="F6" s="33" t="s">
        <v>19</v>
      </c>
      <c r="G6" s="33" t="s">
        <v>9</v>
      </c>
      <c r="H6" s="33" t="s">
        <v>20</v>
      </c>
      <c r="I6" s="33" t="s">
        <v>21</v>
      </c>
      <c r="J6" s="33" t="s">
        <v>10</v>
      </c>
      <c r="K6" s="33" t="s">
        <v>22</v>
      </c>
      <c r="L6" s="33" t="s">
        <v>7</v>
      </c>
      <c r="M6" s="33" t="s">
        <v>15</v>
      </c>
      <c r="N6" s="33" t="s">
        <v>23</v>
      </c>
      <c r="O6" s="33" t="s">
        <v>16</v>
      </c>
      <c r="P6" s="33" t="s">
        <v>24</v>
      </c>
      <c r="Q6" s="33" t="s">
        <v>25</v>
      </c>
      <c r="R6" s="33" t="s">
        <v>140</v>
      </c>
      <c r="S6" s="33" t="s">
        <v>26</v>
      </c>
      <c r="T6" s="33" t="s">
        <v>27</v>
      </c>
      <c r="U6" s="33" t="s">
        <v>141</v>
      </c>
      <c r="V6" s="33" t="s">
        <v>28</v>
      </c>
      <c r="W6" s="33" t="s">
        <v>29</v>
      </c>
      <c r="X6" s="33" t="s">
        <v>142</v>
      </c>
      <c r="Y6" s="33" t="s">
        <v>30</v>
      </c>
      <c r="Z6" s="33" t="s">
        <v>31</v>
      </c>
      <c r="AA6" s="33" t="s">
        <v>143</v>
      </c>
      <c r="AB6" s="33" t="s">
        <v>32</v>
      </c>
      <c r="AC6" s="33" t="s">
        <v>33</v>
      </c>
      <c r="AD6" s="33" t="s">
        <v>144</v>
      </c>
      <c r="AE6" s="33" t="s">
        <v>34</v>
      </c>
      <c r="AF6" s="33" t="s">
        <v>35</v>
      </c>
      <c r="AG6" s="33" t="s">
        <v>145</v>
      </c>
      <c r="AH6" s="33" t="s">
        <v>36</v>
      </c>
      <c r="AI6" s="33" t="s">
        <v>37</v>
      </c>
      <c r="AJ6" s="33" t="s">
        <v>146</v>
      </c>
      <c r="AK6" s="33" t="s">
        <v>38</v>
      </c>
      <c r="AL6" s="33" t="s">
        <v>39</v>
      </c>
      <c r="AM6" s="33" t="s">
        <v>147</v>
      </c>
      <c r="AN6" s="33" t="s">
        <v>40</v>
      </c>
      <c r="AO6" s="33" t="s">
        <v>41</v>
      </c>
      <c r="AP6" s="33" t="s">
        <v>148</v>
      </c>
      <c r="AQ6" s="33" t="s">
        <v>192</v>
      </c>
      <c r="AR6" s="33" t="s">
        <v>190</v>
      </c>
      <c r="AS6" s="36" t="s">
        <v>17</v>
      </c>
      <c r="AT6" s="33" t="s">
        <v>11</v>
      </c>
      <c r="AU6" s="33" t="s">
        <v>42</v>
      </c>
      <c r="AV6" s="33" t="s">
        <v>43</v>
      </c>
      <c r="AW6" s="33" t="s">
        <v>12</v>
      </c>
      <c r="AX6" s="33" t="s">
        <v>13</v>
      </c>
      <c r="AY6" s="33" t="s">
        <v>14</v>
      </c>
      <c r="AZ6" s="34" t="s">
        <v>100</v>
      </c>
      <c r="BA6" s="25" t="s">
        <v>110</v>
      </c>
      <c r="BB6" s="34" t="s">
        <v>101</v>
      </c>
      <c r="BC6" s="34" t="s">
        <v>102</v>
      </c>
      <c r="BD6" s="34" t="s">
        <v>103</v>
      </c>
      <c r="BE6" s="34" t="s">
        <v>104</v>
      </c>
      <c r="BF6" s="34" t="s">
        <v>105</v>
      </c>
      <c r="BG6" s="34" t="s">
        <v>106</v>
      </c>
    </row>
    <row r="7" spans="1:59" x14ac:dyDescent="0.35">
      <c r="A7" s="25">
        <v>1916401</v>
      </c>
      <c r="B7" s="26">
        <v>43629.75</v>
      </c>
      <c r="C7" s="28"/>
      <c r="D7" s="25" t="s">
        <v>124</v>
      </c>
      <c r="E7" s="25">
        <v>170</v>
      </c>
      <c r="F7" s="29"/>
      <c r="G7" s="25"/>
      <c r="H7" s="28"/>
      <c r="I7" s="27"/>
      <c r="J7" s="25"/>
      <c r="K7" s="28"/>
      <c r="L7" s="25">
        <v>5.74</v>
      </c>
      <c r="M7" s="25"/>
      <c r="N7" s="25">
        <v>8.32</v>
      </c>
      <c r="O7" s="25"/>
      <c r="P7" s="21">
        <v>1.8197000000000001</v>
      </c>
      <c r="Q7" s="21">
        <v>0.55800000000000005</v>
      </c>
      <c r="R7" s="21" t="s">
        <v>52</v>
      </c>
      <c r="S7" s="21">
        <v>27.845700000000001</v>
      </c>
      <c r="T7" s="21">
        <v>7.3999999999999996E-2</v>
      </c>
      <c r="U7" s="21" t="s">
        <v>52</v>
      </c>
      <c r="V7" s="21">
        <v>6.0892799999999996</v>
      </c>
      <c r="W7" s="21">
        <v>6.9000000000000006E-2</v>
      </c>
      <c r="X7" s="21"/>
      <c r="Y7" s="21">
        <v>3.0013299999999998</v>
      </c>
      <c r="Z7" s="21">
        <v>0.33</v>
      </c>
      <c r="AA7" s="21" t="s">
        <v>52</v>
      </c>
      <c r="AB7" s="21">
        <v>8.4402600000000003</v>
      </c>
      <c r="AC7" s="21">
        <v>0.56828599999999996</v>
      </c>
      <c r="AD7" s="21" t="s">
        <v>52</v>
      </c>
      <c r="AE7" s="21">
        <v>31.5032</v>
      </c>
      <c r="AF7" s="21">
        <v>0.84399999999999997</v>
      </c>
      <c r="AG7" s="21" t="s">
        <v>52</v>
      </c>
      <c r="AH7" s="21">
        <v>17.945</v>
      </c>
      <c r="AI7" s="21">
        <v>1.35514</v>
      </c>
      <c r="AJ7" s="21" t="s">
        <v>52</v>
      </c>
      <c r="AK7" s="21">
        <v>21.855399999999999</v>
      </c>
      <c r="AL7" s="21">
        <v>-0.28799999999999998</v>
      </c>
      <c r="AM7" s="21"/>
      <c r="AN7" s="21">
        <v>-8.1234300000000008</v>
      </c>
      <c r="AO7" s="21">
        <v>447.33300000000003</v>
      </c>
      <c r="AP7" s="21" t="s">
        <v>52</v>
      </c>
      <c r="AQ7" s="21">
        <v>0.8488</v>
      </c>
      <c r="AR7" s="21"/>
      <c r="AS7" s="35" t="s">
        <v>126</v>
      </c>
      <c r="AT7" s="21">
        <v>2.4840300000000002</v>
      </c>
      <c r="AU7" s="21">
        <v>78.686800000000005</v>
      </c>
      <c r="AV7" s="21">
        <v>31.677</v>
      </c>
      <c r="AW7" s="21">
        <v>85.190600000000003</v>
      </c>
      <c r="AX7" s="21" t="s">
        <v>52</v>
      </c>
      <c r="AY7" s="21"/>
      <c r="AZ7" s="21" t="s">
        <v>139</v>
      </c>
      <c r="BA7" s="21">
        <v>360.642</v>
      </c>
      <c r="BB7" s="21">
        <v>332.18700000000001</v>
      </c>
      <c r="BC7" s="21">
        <v>58.057699999999997</v>
      </c>
      <c r="BD7" s="21" t="s">
        <v>139</v>
      </c>
      <c r="BE7" s="21">
        <v>162.505</v>
      </c>
      <c r="BF7" s="21" t="s">
        <v>139</v>
      </c>
      <c r="BG7" s="21">
        <v>42.291400000000003</v>
      </c>
    </row>
    <row r="8" spans="1:59" x14ac:dyDescent="0.35">
      <c r="A8" s="25">
        <v>1916601</v>
      </c>
      <c r="B8" s="26">
        <v>43631.25</v>
      </c>
      <c r="C8" s="28"/>
      <c r="D8" s="25" t="s">
        <v>124</v>
      </c>
      <c r="E8" s="25">
        <v>1020</v>
      </c>
      <c r="F8" s="29"/>
      <c r="G8" s="25"/>
      <c r="H8" s="28"/>
      <c r="I8" s="27"/>
      <c r="J8" s="25"/>
      <c r="K8" s="28"/>
      <c r="L8" s="25">
        <v>5.7</v>
      </c>
      <c r="M8" s="25"/>
      <c r="N8" s="25">
        <v>3.82</v>
      </c>
      <c r="O8" s="25"/>
      <c r="P8" s="21">
        <v>1.99526</v>
      </c>
      <c r="Q8" s="21">
        <v>0.184</v>
      </c>
      <c r="R8" s="21"/>
      <c r="S8" s="21">
        <v>9.1820900000000005</v>
      </c>
      <c r="T8" s="21">
        <v>0.01</v>
      </c>
      <c r="U8" s="21"/>
      <c r="V8" s="21">
        <v>0.82287600000000005</v>
      </c>
      <c r="W8" s="21">
        <v>5.7000000000000002E-2</v>
      </c>
      <c r="X8" s="21"/>
      <c r="Y8" s="21">
        <v>2.4793599999999998</v>
      </c>
      <c r="Z8" s="21">
        <v>0.05</v>
      </c>
      <c r="AA8" s="21"/>
      <c r="AB8" s="21">
        <v>1.2788299999999999</v>
      </c>
      <c r="AC8" s="21">
        <v>0.25071399999999999</v>
      </c>
      <c r="AD8" s="21"/>
      <c r="AE8" s="21">
        <v>13.8985</v>
      </c>
      <c r="AF8" s="21">
        <v>0.42199999999999999</v>
      </c>
      <c r="AG8" s="21"/>
      <c r="AH8" s="21">
        <v>8.9725199999999994</v>
      </c>
      <c r="AI8" s="21">
        <v>0.53142900000000004</v>
      </c>
      <c r="AJ8" s="21"/>
      <c r="AK8" s="21">
        <v>8.5707500000000003</v>
      </c>
      <c r="AL8" s="21">
        <v>5.7000000000000002E-2</v>
      </c>
      <c r="AM8" s="21"/>
      <c r="AN8" s="21">
        <v>1.6077600000000001</v>
      </c>
      <c r="AO8" s="21">
        <v>160.833</v>
      </c>
      <c r="AP8" s="21"/>
      <c r="AQ8" s="21">
        <v>0.3296</v>
      </c>
      <c r="AR8" s="21"/>
      <c r="AS8" s="35" t="s">
        <v>127</v>
      </c>
      <c r="AT8" s="21">
        <v>1.5478499999999999</v>
      </c>
      <c r="AU8" s="21">
        <v>29.643000000000001</v>
      </c>
      <c r="AV8" s="21">
        <v>19.151</v>
      </c>
      <c r="AW8" s="21">
        <v>43.005099999999999</v>
      </c>
      <c r="AX8" s="21"/>
      <c r="AY8" s="21"/>
      <c r="AZ8" s="21" t="s">
        <v>139</v>
      </c>
      <c r="BA8" s="21">
        <v>137.25399999999999</v>
      </c>
      <c r="BB8" s="21">
        <v>112.581</v>
      </c>
      <c r="BC8" s="21"/>
      <c r="BD8" s="21" t="s">
        <v>139</v>
      </c>
      <c r="BE8" s="21">
        <v>76.696899999999999</v>
      </c>
      <c r="BF8" s="21" t="s">
        <v>139</v>
      </c>
      <c r="BG8" s="21">
        <v>18.648</v>
      </c>
    </row>
    <row r="9" spans="1:59" x14ac:dyDescent="0.35">
      <c r="A9" s="25">
        <v>1917201</v>
      </c>
      <c r="B9" s="26">
        <v>43637.25</v>
      </c>
      <c r="C9" s="28"/>
      <c r="D9" s="25" t="s">
        <v>124</v>
      </c>
      <c r="E9" s="25">
        <v>2437</v>
      </c>
      <c r="F9" s="29"/>
      <c r="G9" s="25"/>
      <c r="H9" s="28"/>
      <c r="I9" s="27"/>
      <c r="J9" s="25"/>
      <c r="K9" s="28"/>
      <c r="L9" s="25">
        <v>5.13</v>
      </c>
      <c r="M9" s="25"/>
      <c r="N9" s="25">
        <v>5.52</v>
      </c>
      <c r="O9" s="25"/>
      <c r="P9" s="21">
        <v>7.4131</v>
      </c>
      <c r="Q9" s="21">
        <v>0.189</v>
      </c>
      <c r="R9" s="21"/>
      <c r="S9" s="21">
        <v>9.4316099999999992</v>
      </c>
      <c r="T9" s="21">
        <v>8.0000000000000002E-3</v>
      </c>
      <c r="U9" s="21"/>
      <c r="V9" s="21">
        <v>0.65830100000000003</v>
      </c>
      <c r="W9" s="21">
        <v>5.1999999999999998E-2</v>
      </c>
      <c r="X9" s="21"/>
      <c r="Y9" s="21">
        <v>2.26187</v>
      </c>
      <c r="Z9" s="21">
        <v>3.6999999999999998E-2</v>
      </c>
      <c r="AA9" s="21"/>
      <c r="AB9" s="21">
        <v>0.94633299999999998</v>
      </c>
      <c r="AC9" s="21">
        <v>0.29057100000000002</v>
      </c>
      <c r="AD9" s="21"/>
      <c r="AE9" s="21">
        <v>16.108000000000001</v>
      </c>
      <c r="AF9" s="21">
        <v>0.65100000000000002</v>
      </c>
      <c r="AG9" s="21"/>
      <c r="AH9" s="21">
        <v>13.8415</v>
      </c>
      <c r="AI9" s="21">
        <v>0.56685700000000006</v>
      </c>
      <c r="AJ9" s="21"/>
      <c r="AK9" s="21">
        <v>9.1421299999999999</v>
      </c>
      <c r="AL9" s="21">
        <v>-6.2E-2</v>
      </c>
      <c r="AM9" s="21"/>
      <c r="AN9" s="21">
        <v>-1.7487900000000001</v>
      </c>
      <c r="AO9" s="21">
        <v>225.083</v>
      </c>
      <c r="AP9" s="21"/>
      <c r="AQ9" s="21">
        <v>0.30120000000000002</v>
      </c>
      <c r="AR9" s="21"/>
      <c r="AS9" s="35" t="s">
        <v>127</v>
      </c>
      <c r="AT9" s="21">
        <v>1.7314799999999999</v>
      </c>
      <c r="AU9" s="21">
        <v>36.767600000000002</v>
      </c>
      <c r="AV9" s="21">
        <v>21.2348</v>
      </c>
      <c r="AW9" s="21">
        <v>53.559100000000001</v>
      </c>
      <c r="AX9" s="21"/>
      <c r="AY9" s="21"/>
      <c r="AZ9" s="21" t="s">
        <v>139</v>
      </c>
      <c r="BA9" s="21">
        <v>142.566</v>
      </c>
      <c r="BB9" s="21">
        <v>110.52500000000001</v>
      </c>
      <c r="BC9" s="21"/>
      <c r="BD9" s="21" t="s">
        <v>139</v>
      </c>
      <c r="BE9" s="21">
        <v>90.317300000000003</v>
      </c>
      <c r="BF9" s="21" t="s">
        <v>139</v>
      </c>
      <c r="BG9" s="21"/>
    </row>
    <row r="10" spans="1:59" x14ac:dyDescent="0.35">
      <c r="A10" s="25">
        <v>1917603</v>
      </c>
      <c r="B10" s="26">
        <v>43641.75</v>
      </c>
      <c r="C10" s="28"/>
      <c r="D10" s="25" t="s">
        <v>124</v>
      </c>
      <c r="E10" s="25">
        <v>988</v>
      </c>
      <c r="F10" s="29"/>
      <c r="G10" s="25"/>
      <c r="H10" s="28"/>
      <c r="I10" s="27"/>
      <c r="J10" s="25"/>
      <c r="K10" s="28"/>
      <c r="L10" s="25">
        <v>5.12</v>
      </c>
      <c r="M10" s="25"/>
      <c r="N10" s="25">
        <v>6.28</v>
      </c>
      <c r="O10" s="25"/>
      <c r="P10" s="21">
        <v>7.5857799999999997</v>
      </c>
      <c r="Q10" s="21">
        <v>0.19500000000000001</v>
      </c>
      <c r="R10" s="21"/>
      <c r="S10" s="21">
        <v>9.7310199999999991</v>
      </c>
      <c r="T10" s="21">
        <v>1.7000000000000001E-2</v>
      </c>
      <c r="U10" s="21"/>
      <c r="V10" s="21">
        <v>1.39889</v>
      </c>
      <c r="W10" s="21">
        <v>5.2999999999999999E-2</v>
      </c>
      <c r="X10" s="21"/>
      <c r="Y10" s="21">
        <v>2.3053699999999999</v>
      </c>
      <c r="Z10" s="21">
        <v>5.5E-2</v>
      </c>
      <c r="AA10" s="21"/>
      <c r="AB10" s="21">
        <v>1.4067099999999999</v>
      </c>
      <c r="AC10" s="21">
        <v>0.42685699999999999</v>
      </c>
      <c r="AD10" s="21"/>
      <c r="AE10" s="21">
        <v>23.663</v>
      </c>
      <c r="AF10" s="21">
        <v>0.58399999999999996</v>
      </c>
      <c r="AG10" s="21"/>
      <c r="AH10" s="21">
        <v>12.4169</v>
      </c>
      <c r="AI10" s="21">
        <v>0.94771399999999995</v>
      </c>
      <c r="AJ10" s="21"/>
      <c r="AK10" s="21">
        <v>15.2845</v>
      </c>
      <c r="AL10" s="21">
        <v>0.36899999999999999</v>
      </c>
      <c r="AM10" s="21"/>
      <c r="AN10" s="21">
        <v>10.408099999999999</v>
      </c>
      <c r="AO10" s="21">
        <v>244.583</v>
      </c>
      <c r="AP10" s="21"/>
      <c r="AQ10" s="21">
        <v>0.49630000000000002</v>
      </c>
      <c r="AR10" s="21"/>
      <c r="AS10" s="35" t="s">
        <v>126</v>
      </c>
      <c r="AT10" s="21">
        <v>1.20804</v>
      </c>
      <c r="AU10" s="21">
        <v>46.0381</v>
      </c>
      <c r="AV10" s="21">
        <v>38.1096</v>
      </c>
      <c r="AW10" s="21">
        <v>18.844200000000001</v>
      </c>
      <c r="AX10" s="21"/>
      <c r="AY10" s="21"/>
      <c r="AZ10" s="21" t="s">
        <v>139</v>
      </c>
      <c r="BA10" s="21">
        <v>247.768</v>
      </c>
      <c r="BB10" s="21">
        <v>222.7</v>
      </c>
      <c r="BC10" s="21">
        <v>11.8386</v>
      </c>
      <c r="BD10" s="21" t="s">
        <v>139</v>
      </c>
      <c r="BE10" s="21">
        <v>117.581</v>
      </c>
      <c r="BF10" s="21" t="s">
        <v>139</v>
      </c>
      <c r="BG10" s="21"/>
    </row>
    <row r="11" spans="1:59" x14ac:dyDescent="0.35">
      <c r="A11" s="25">
        <v>1918105</v>
      </c>
      <c r="B11" s="26">
        <v>43646.75</v>
      </c>
      <c r="C11" s="28"/>
      <c r="D11" s="25" t="s">
        <v>124</v>
      </c>
      <c r="E11" s="25">
        <v>596</v>
      </c>
      <c r="F11" s="29"/>
      <c r="G11" s="25"/>
      <c r="H11" s="28"/>
      <c r="I11" s="27"/>
      <c r="J11" s="25"/>
      <c r="K11" s="28"/>
      <c r="L11" s="25">
        <v>6.15</v>
      </c>
      <c r="M11" s="25"/>
      <c r="N11" s="25">
        <v>2.94</v>
      </c>
      <c r="O11" s="25"/>
      <c r="P11" s="21">
        <v>0.70794599999999996</v>
      </c>
      <c r="Q11" s="21">
        <v>0.215</v>
      </c>
      <c r="R11" s="21"/>
      <c r="S11" s="21">
        <v>10.729100000000001</v>
      </c>
      <c r="T11" s="21">
        <v>3.5000000000000003E-2</v>
      </c>
      <c r="U11" s="21"/>
      <c r="V11" s="21">
        <v>2.8800699999999999</v>
      </c>
      <c r="W11" s="21">
        <v>6.2E-2</v>
      </c>
      <c r="X11" s="21"/>
      <c r="Y11" s="21">
        <v>2.69685</v>
      </c>
      <c r="Z11" s="21">
        <v>3.2000000000000001E-2</v>
      </c>
      <c r="AA11" s="21"/>
      <c r="AB11" s="21">
        <v>0.81845000000000001</v>
      </c>
      <c r="AC11" s="21">
        <v>0.29957099999999998</v>
      </c>
      <c r="AD11" s="21"/>
      <c r="AE11" s="21">
        <v>16.6069</v>
      </c>
      <c r="AF11" s="21">
        <v>0.25</v>
      </c>
      <c r="AG11" s="21"/>
      <c r="AH11" s="21">
        <v>5.3154700000000004</v>
      </c>
      <c r="AI11" s="21">
        <v>0.35517100000000001</v>
      </c>
      <c r="AJ11" s="21"/>
      <c r="AK11" s="21">
        <v>5.7281199999999997</v>
      </c>
      <c r="AL11" s="21">
        <v>0.34399999999999997</v>
      </c>
      <c r="AM11" s="21"/>
      <c r="AN11" s="21">
        <v>9.7029899999999998</v>
      </c>
      <c r="AO11" s="21">
        <v>174.667</v>
      </c>
      <c r="AP11" s="21"/>
      <c r="AQ11" s="21">
        <v>0.25750000000000001</v>
      </c>
      <c r="AR11" s="21"/>
      <c r="AS11" s="35" t="s">
        <v>126</v>
      </c>
      <c r="AT11" s="21">
        <v>1.6597599999999999</v>
      </c>
      <c r="AU11" s="21">
        <v>34.4343</v>
      </c>
      <c r="AV11" s="21">
        <v>20.746600000000001</v>
      </c>
      <c r="AW11" s="21">
        <v>49.610500000000002</v>
      </c>
      <c r="AX11" s="21"/>
      <c r="AY11" s="21"/>
      <c r="AZ11" s="21" t="s">
        <v>139</v>
      </c>
      <c r="BA11" s="21">
        <v>238.322</v>
      </c>
      <c r="BB11" s="21">
        <v>183.77500000000001</v>
      </c>
      <c r="BC11" s="21">
        <v>24.995100000000001</v>
      </c>
      <c r="BD11" s="21" t="s">
        <v>139</v>
      </c>
      <c r="BE11" s="21">
        <v>77.5595</v>
      </c>
      <c r="BF11" s="21" t="s">
        <v>139</v>
      </c>
      <c r="BG11" s="21">
        <v>14.4384</v>
      </c>
    </row>
    <row r="12" spans="1:59" x14ac:dyDescent="0.35">
      <c r="A12" s="25">
        <v>1918201</v>
      </c>
      <c r="B12" s="26">
        <v>43647.75</v>
      </c>
      <c r="C12" s="28"/>
      <c r="D12" s="25" t="s">
        <v>125</v>
      </c>
      <c r="E12" s="25">
        <v>75</v>
      </c>
      <c r="F12" s="29"/>
      <c r="G12" s="25"/>
      <c r="H12" s="28"/>
      <c r="I12" s="27"/>
      <c r="J12" s="25"/>
      <c r="K12" s="28"/>
      <c r="L12" s="25">
        <v>6.27</v>
      </c>
      <c r="M12" s="25"/>
      <c r="N12" s="25">
        <v>3.35</v>
      </c>
      <c r="O12" s="25"/>
      <c r="P12" s="21">
        <v>0.53703199999999995</v>
      </c>
      <c r="Q12" s="21">
        <v>0.22500000000000001</v>
      </c>
      <c r="R12" s="21"/>
      <c r="S12" s="21">
        <v>11.2281</v>
      </c>
      <c r="T12" s="21">
        <v>3.3000000000000002E-2</v>
      </c>
      <c r="U12" s="21"/>
      <c r="V12" s="21">
        <v>2.71549</v>
      </c>
      <c r="W12" s="21">
        <v>5.8999999999999997E-2</v>
      </c>
      <c r="X12" s="21"/>
      <c r="Y12" s="21">
        <v>2.56636</v>
      </c>
      <c r="Z12" s="21">
        <v>0.157</v>
      </c>
      <c r="AA12" s="21"/>
      <c r="AB12" s="21">
        <v>4.0155200000000004</v>
      </c>
      <c r="AC12" s="21">
        <v>0.29185699999999998</v>
      </c>
      <c r="AD12" s="21"/>
      <c r="AE12" s="21">
        <v>16.179200000000002</v>
      </c>
      <c r="AF12" s="21">
        <v>0.26400000000000001</v>
      </c>
      <c r="AG12" s="21"/>
      <c r="AH12" s="21">
        <v>5.6131399999999996</v>
      </c>
      <c r="AI12" s="21">
        <v>0.15101400000000001</v>
      </c>
      <c r="AJ12" s="21"/>
      <c r="AK12" s="21">
        <v>2.4355199999999999</v>
      </c>
      <c r="AL12" s="21">
        <v>0.72299999999999998</v>
      </c>
      <c r="AM12" s="21"/>
      <c r="AN12" s="21">
        <v>20.3932</v>
      </c>
      <c r="AO12" s="21">
        <v>236.083</v>
      </c>
      <c r="AP12" s="21"/>
      <c r="AQ12" s="21">
        <v>0.3054</v>
      </c>
      <c r="AR12" s="21"/>
      <c r="AS12" s="35" t="s">
        <v>126</v>
      </c>
      <c r="AT12" s="21">
        <v>1.3092699999999999</v>
      </c>
      <c r="AU12" s="21">
        <v>37.238</v>
      </c>
      <c r="AV12" s="21">
        <v>28.4419</v>
      </c>
      <c r="AW12" s="21">
        <v>26.7849</v>
      </c>
      <c r="AX12" s="21"/>
      <c r="AY12" s="21"/>
      <c r="AZ12" s="21" t="s">
        <v>139</v>
      </c>
      <c r="BA12" s="21"/>
      <c r="BB12" s="21"/>
      <c r="BC12" s="21"/>
      <c r="BD12" s="21" t="s">
        <v>139</v>
      </c>
      <c r="BE12" s="21"/>
      <c r="BF12" s="21" t="s">
        <v>139</v>
      </c>
      <c r="BG12" s="21"/>
    </row>
    <row r="13" spans="1:59" x14ac:dyDescent="0.35">
      <c r="A13" s="25">
        <v>1918303</v>
      </c>
      <c r="B13" s="26">
        <v>43648.25</v>
      </c>
      <c r="C13" s="28">
        <v>2.1544099999999999</v>
      </c>
      <c r="D13" s="25"/>
      <c r="E13" s="25">
        <v>281</v>
      </c>
      <c r="F13" s="29">
        <v>0.26494400000000001</v>
      </c>
      <c r="G13" s="25"/>
      <c r="H13" s="28">
        <v>16.031099999999999</v>
      </c>
      <c r="I13" s="27">
        <v>286.34800000000001</v>
      </c>
      <c r="J13" s="25" t="str">
        <f>CHOOSE(1+ABS(ROUND(Table_Query_from_chem3[[#This Row],[WINDDIR_AVG °AZ]]/45,0)),"N","NE","E","SE","S","SW","W","NW","N")</f>
        <v>W</v>
      </c>
      <c r="K13" s="28">
        <v>15.974299999999999</v>
      </c>
      <c r="L13" s="25">
        <v>5.55</v>
      </c>
      <c r="M13" s="25"/>
      <c r="N13" s="25">
        <v>8.39</v>
      </c>
      <c r="O13" s="25"/>
      <c r="P13" s="21">
        <v>2.8183799999999999</v>
      </c>
      <c r="Q13" s="21">
        <v>0.66600000000000004</v>
      </c>
      <c r="R13" s="21"/>
      <c r="S13" s="21">
        <v>33.235199999999999</v>
      </c>
      <c r="T13" s="21">
        <v>5.6000000000000001E-2</v>
      </c>
      <c r="U13" s="21"/>
      <c r="V13" s="21">
        <v>4.6081099999999999</v>
      </c>
      <c r="W13" s="21">
        <v>6.0999999999999999E-2</v>
      </c>
      <c r="X13" s="21"/>
      <c r="Y13" s="21">
        <v>2.6533500000000001</v>
      </c>
      <c r="Z13" s="21">
        <v>0.11799999999999999</v>
      </c>
      <c r="AA13" s="21"/>
      <c r="AB13" s="21">
        <v>3.01803</v>
      </c>
      <c r="AC13" s="21">
        <v>0.77785700000000002</v>
      </c>
      <c r="AD13" s="21"/>
      <c r="AE13" s="21">
        <v>43.120899999999999</v>
      </c>
      <c r="AF13" s="21">
        <v>0.59399999999999997</v>
      </c>
      <c r="AG13" s="21"/>
      <c r="AH13" s="21">
        <v>12.6296</v>
      </c>
      <c r="AI13" s="21">
        <v>0.81042899999999995</v>
      </c>
      <c r="AJ13" s="21"/>
      <c r="AK13" s="21">
        <v>13.070399999999999</v>
      </c>
      <c r="AL13" s="21">
        <v>0.45100000000000001</v>
      </c>
      <c r="AM13" s="21"/>
      <c r="AN13" s="21">
        <v>12.7211</v>
      </c>
      <c r="AO13" s="21">
        <v>715.5</v>
      </c>
      <c r="AP13" s="21"/>
      <c r="AQ13" s="21">
        <v>0.77559999999999996</v>
      </c>
      <c r="AR13" s="21"/>
      <c r="AS13" s="35" t="s">
        <v>126</v>
      </c>
      <c r="AT13" s="21">
        <v>2.3277399999999999</v>
      </c>
      <c r="AU13" s="21">
        <v>89.434299999999993</v>
      </c>
      <c r="AV13" s="21">
        <v>38.420999999999999</v>
      </c>
      <c r="AW13" s="21">
        <v>79.798500000000004</v>
      </c>
      <c r="AX13" s="21"/>
      <c r="AY13" s="21"/>
      <c r="AZ13" s="21" t="s">
        <v>139</v>
      </c>
      <c r="BA13" s="21"/>
      <c r="BB13" s="21"/>
      <c r="BC13" s="21"/>
      <c r="BD13" s="21" t="s">
        <v>139</v>
      </c>
      <c r="BE13" s="21"/>
      <c r="BF13" s="21" t="s">
        <v>139</v>
      </c>
      <c r="BG13" s="21"/>
    </row>
    <row r="14" spans="1:59" x14ac:dyDescent="0.35">
      <c r="A14" s="25">
        <v>1918702</v>
      </c>
      <c r="B14" s="26">
        <v>43652.25</v>
      </c>
      <c r="C14" s="28">
        <v>10.0989</v>
      </c>
      <c r="D14" s="25"/>
      <c r="E14" s="25">
        <v>1367</v>
      </c>
      <c r="F14" s="29">
        <v>0.63601099999999999</v>
      </c>
      <c r="G14" s="25"/>
      <c r="H14" s="28">
        <v>21.418800000000001</v>
      </c>
      <c r="I14" s="27">
        <v>265.64</v>
      </c>
      <c r="J14" s="25" t="str">
        <f>CHOOSE(1+ABS(ROUND(Table_Query_from_chem3[[#This Row],[WINDDIR_AVG °AZ]]/45,0)),"N","NE","E","SE","S","SW","W","NW","N")</f>
        <v>W</v>
      </c>
      <c r="K14" s="28">
        <v>8.2871699999999997</v>
      </c>
      <c r="L14" s="25">
        <v>4.8499999999999996</v>
      </c>
      <c r="M14" s="25"/>
      <c r="N14" s="25">
        <v>24.7</v>
      </c>
      <c r="O14" s="25"/>
      <c r="P14" s="21">
        <v>14.125400000000001</v>
      </c>
      <c r="Q14" s="21">
        <v>0.66600000000000004</v>
      </c>
      <c r="R14" s="21"/>
      <c r="S14" s="21">
        <v>33.235199999999999</v>
      </c>
      <c r="T14" s="21">
        <v>0.123</v>
      </c>
      <c r="U14" s="21"/>
      <c r="V14" s="21">
        <v>10.1214</v>
      </c>
      <c r="W14" s="21">
        <v>5.0999999999999997E-2</v>
      </c>
      <c r="X14" s="21"/>
      <c r="Y14" s="21">
        <v>2.2183799999999998</v>
      </c>
      <c r="Z14" s="21">
        <v>0.32100000000000001</v>
      </c>
      <c r="AA14" s="21"/>
      <c r="AB14" s="21">
        <v>8.2100799999999996</v>
      </c>
      <c r="AC14" s="21">
        <v>1.8514299999999999</v>
      </c>
      <c r="AD14" s="21"/>
      <c r="AE14" s="21">
        <v>102.63500000000001</v>
      </c>
      <c r="AF14" s="21">
        <v>3.4990000000000001</v>
      </c>
      <c r="AG14" s="21"/>
      <c r="AH14" s="21">
        <v>74.395399999999995</v>
      </c>
      <c r="AI14" s="21">
        <v>2.6748599999999998</v>
      </c>
      <c r="AJ14" s="21"/>
      <c r="AK14" s="21">
        <v>43.139400000000002</v>
      </c>
      <c r="AL14" s="21">
        <v>0.55900000000000005</v>
      </c>
      <c r="AM14" s="21"/>
      <c r="AN14" s="21">
        <v>15.7674</v>
      </c>
      <c r="AO14" s="21">
        <v>878.33299999999997</v>
      </c>
      <c r="AP14" s="21"/>
      <c r="AQ14" s="21">
        <v>2.3380000000000001</v>
      </c>
      <c r="AR14" s="21"/>
      <c r="AS14" s="35" t="s">
        <v>126</v>
      </c>
      <c r="AT14" s="21">
        <v>1.2786500000000001</v>
      </c>
      <c r="AU14" s="21">
        <v>170.447</v>
      </c>
      <c r="AV14" s="21">
        <v>133.30199999999999</v>
      </c>
      <c r="AW14" s="21">
        <v>24.457599999999999</v>
      </c>
      <c r="AX14" s="21"/>
      <c r="AY14" s="21"/>
      <c r="AZ14" s="21" t="s">
        <v>139</v>
      </c>
      <c r="BA14" s="21">
        <v>1044.81</v>
      </c>
      <c r="BB14" s="21">
        <v>959.98299999999995</v>
      </c>
      <c r="BC14" s="21">
        <v>61.472299999999997</v>
      </c>
      <c r="BD14" s="21" t="s">
        <v>139</v>
      </c>
      <c r="BE14" s="21">
        <v>452.43700000000001</v>
      </c>
      <c r="BF14" s="21" t="s">
        <v>139</v>
      </c>
      <c r="BG14" s="21">
        <v>211.559</v>
      </c>
    </row>
    <row r="15" spans="1:59" x14ac:dyDescent="0.35">
      <c r="A15" s="25">
        <v>1918703</v>
      </c>
      <c r="B15" s="26">
        <v>43652.75</v>
      </c>
      <c r="C15" s="28">
        <v>10.4899</v>
      </c>
      <c r="D15" s="25"/>
      <c r="E15" s="25">
        <v>83</v>
      </c>
      <c r="F15" s="29">
        <v>0.63993800000000001</v>
      </c>
      <c r="G15" s="25"/>
      <c r="H15" s="28">
        <v>20.330100000000002</v>
      </c>
      <c r="I15" s="27">
        <v>260.65600000000001</v>
      </c>
      <c r="J15" s="25" t="str">
        <f>CHOOSE(1+ABS(ROUND(Table_Query_from_chem3[[#This Row],[WINDDIR_AVG °AZ]]/45,0)),"N","NE","E","SE","S","SW","W","NW","N")</f>
        <v>W</v>
      </c>
      <c r="K15" s="28">
        <v>9.7714700000000008</v>
      </c>
      <c r="L15" s="25">
        <v>5.9</v>
      </c>
      <c r="M15" s="25"/>
      <c r="N15" s="25">
        <v>20.6</v>
      </c>
      <c r="O15" s="25"/>
      <c r="P15" s="21">
        <v>1.2589300000000001</v>
      </c>
      <c r="Q15" s="21">
        <v>0.60799999999999998</v>
      </c>
      <c r="R15" s="21"/>
      <c r="S15" s="21">
        <v>30.340800000000002</v>
      </c>
      <c r="T15" s="21">
        <v>0.08</v>
      </c>
      <c r="U15" s="21"/>
      <c r="V15" s="21">
        <v>6.5830099999999998</v>
      </c>
      <c r="W15" s="21">
        <v>5.1999999999999998E-2</v>
      </c>
      <c r="X15" s="21"/>
      <c r="Y15" s="21">
        <v>2.26187</v>
      </c>
      <c r="Z15" s="21">
        <v>0.16400000000000001</v>
      </c>
      <c r="AA15" s="21"/>
      <c r="AB15" s="21">
        <v>4.1945600000000001</v>
      </c>
      <c r="AC15" s="21">
        <v>2.0442900000000002</v>
      </c>
      <c r="AD15" s="21"/>
      <c r="AE15" s="21">
        <v>113.32599999999999</v>
      </c>
      <c r="AF15" s="21">
        <v>3.0670000000000002</v>
      </c>
      <c r="AG15" s="21"/>
      <c r="AH15" s="21">
        <v>65.2102</v>
      </c>
      <c r="AI15" s="21">
        <v>3.39229</v>
      </c>
      <c r="AJ15" s="21"/>
      <c r="AK15" s="21">
        <v>54.71</v>
      </c>
      <c r="AL15" s="21">
        <v>0.40799999999999997</v>
      </c>
      <c r="AM15" s="21"/>
      <c r="AN15" s="21">
        <v>11.5082</v>
      </c>
      <c r="AO15" s="21">
        <v>448.41699999999997</v>
      </c>
      <c r="AP15" s="21"/>
      <c r="AQ15" s="21">
        <v>2.6459999999999999</v>
      </c>
      <c r="AR15" s="21"/>
      <c r="AS15" s="35" t="s">
        <v>126</v>
      </c>
      <c r="AT15" s="21">
        <v>1.20184</v>
      </c>
      <c r="AU15" s="21">
        <v>157.95599999999999</v>
      </c>
      <c r="AV15" s="21">
        <v>131.428</v>
      </c>
      <c r="AW15" s="21">
        <v>18.334</v>
      </c>
      <c r="AX15" s="21"/>
      <c r="AY15" s="21"/>
      <c r="AZ15" s="21" t="s">
        <v>139</v>
      </c>
      <c r="BA15" s="21">
        <v>87.133700000000005</v>
      </c>
      <c r="BB15" s="21">
        <v>174.61</v>
      </c>
      <c r="BC15" s="21"/>
      <c r="BD15" s="21" t="s">
        <v>139</v>
      </c>
      <c r="BE15" s="21">
        <v>133.41300000000001</v>
      </c>
      <c r="BF15" s="21" t="s">
        <v>139</v>
      </c>
      <c r="BG15" s="21"/>
    </row>
    <row r="16" spans="1:59" x14ac:dyDescent="0.35">
      <c r="A16" s="25">
        <v>1919304</v>
      </c>
      <c r="B16" s="26">
        <v>43658.25</v>
      </c>
      <c r="C16" s="28">
        <v>7.8995499999999996</v>
      </c>
      <c r="D16" s="25"/>
      <c r="E16" s="25">
        <v>285</v>
      </c>
      <c r="F16" s="29">
        <v>0.62242500000000001</v>
      </c>
      <c r="G16" s="25"/>
      <c r="H16" s="28">
        <v>17.248699999999999</v>
      </c>
      <c r="I16" s="27">
        <v>259.84300000000002</v>
      </c>
      <c r="J16" s="25" t="str">
        <f>CHOOSE(1+ABS(ROUND(Table_Query_from_chem3[[#This Row],[WINDDIR_AVG °AZ]]/45,0)),"N","NE","E","SE","S","SW","W","NW","N")</f>
        <v>W</v>
      </c>
      <c r="K16" s="28">
        <v>9.5487300000000008</v>
      </c>
      <c r="L16" s="25">
        <v>5.28</v>
      </c>
      <c r="M16" s="25"/>
      <c r="N16" s="25">
        <v>18.48</v>
      </c>
      <c r="O16" s="25"/>
      <c r="P16" s="21">
        <v>5.2480700000000002</v>
      </c>
      <c r="Q16" s="21">
        <v>0.60299999999999998</v>
      </c>
      <c r="R16" s="21"/>
      <c r="S16" s="21">
        <v>30.0913</v>
      </c>
      <c r="T16" s="21">
        <v>8.8999999999999996E-2</v>
      </c>
      <c r="U16" s="21"/>
      <c r="V16" s="21">
        <v>7.3235999999999999</v>
      </c>
      <c r="W16" s="21">
        <v>6.8000000000000005E-2</v>
      </c>
      <c r="X16" s="21"/>
      <c r="Y16" s="21">
        <v>2.95783</v>
      </c>
      <c r="Z16" s="21">
        <v>6.2E-2</v>
      </c>
      <c r="AA16" s="21"/>
      <c r="AB16" s="21">
        <v>1.58575</v>
      </c>
      <c r="AC16" s="21">
        <v>1.5557099999999999</v>
      </c>
      <c r="AD16" s="21"/>
      <c r="AE16" s="21">
        <v>86.241699999999994</v>
      </c>
      <c r="AF16" s="21">
        <v>2.6019999999999999</v>
      </c>
      <c r="AG16" s="21"/>
      <c r="AH16" s="21">
        <v>55.323399999999999</v>
      </c>
      <c r="AI16" s="21">
        <v>3.3701400000000001</v>
      </c>
      <c r="AJ16" s="21"/>
      <c r="AK16" s="21">
        <v>54.352800000000002</v>
      </c>
      <c r="AL16" s="21">
        <v>0.40799999999999997</v>
      </c>
      <c r="AM16" s="21"/>
      <c r="AN16" s="21">
        <v>11.5082</v>
      </c>
      <c r="AO16" s="21">
        <v>562.41700000000003</v>
      </c>
      <c r="AP16" s="21"/>
      <c r="AQ16" s="21">
        <v>2.109</v>
      </c>
      <c r="AR16" s="21"/>
      <c r="AS16" s="35" t="s">
        <v>126</v>
      </c>
      <c r="AT16" s="21">
        <v>1.1009</v>
      </c>
      <c r="AU16" s="21">
        <v>133.41200000000001</v>
      </c>
      <c r="AV16" s="21">
        <v>121.184</v>
      </c>
      <c r="AW16" s="21">
        <v>9.6052599999999995</v>
      </c>
      <c r="AX16" s="21"/>
      <c r="AY16" s="21"/>
      <c r="AZ16" s="21" t="s">
        <v>139</v>
      </c>
      <c r="BA16" s="21">
        <v>144.476</v>
      </c>
      <c r="BB16" s="21">
        <v>173.19800000000001</v>
      </c>
      <c r="BC16" s="21">
        <v>29.898</v>
      </c>
      <c r="BD16" s="21" t="s">
        <v>139</v>
      </c>
      <c r="BE16" s="21">
        <v>186.97300000000001</v>
      </c>
      <c r="BF16" s="21" t="s">
        <v>139</v>
      </c>
      <c r="BG16" s="21">
        <v>46.893300000000004</v>
      </c>
    </row>
    <row r="17" spans="1:59" x14ac:dyDescent="0.35">
      <c r="A17" s="25">
        <v>1919301</v>
      </c>
      <c r="B17" s="26">
        <v>43658.75</v>
      </c>
      <c r="C17" s="28">
        <v>9.6277200000000001</v>
      </c>
      <c r="D17" s="25"/>
      <c r="E17" s="25">
        <v>792</v>
      </c>
      <c r="F17" s="29">
        <v>0.56532300000000002</v>
      </c>
      <c r="G17" s="25"/>
      <c r="H17" s="28">
        <v>18.075199999999999</v>
      </c>
      <c r="I17" s="27">
        <v>288.084</v>
      </c>
      <c r="J17" s="25" t="str">
        <f>CHOOSE(1+ABS(ROUND(Table_Query_from_chem3[[#This Row],[WINDDIR_AVG °AZ]]/45,0)),"N","NE","E","SE","S","SW","W","NW","N")</f>
        <v>W</v>
      </c>
      <c r="K17" s="28">
        <v>10.9956</v>
      </c>
      <c r="L17" s="25">
        <v>6.01</v>
      </c>
      <c r="M17" s="25"/>
      <c r="N17" s="25">
        <v>7.35</v>
      </c>
      <c r="O17" s="25"/>
      <c r="P17" s="21">
        <v>0.97723700000000002</v>
      </c>
      <c r="Q17" s="21">
        <v>0.38900000000000001</v>
      </c>
      <c r="R17" s="21"/>
      <c r="S17" s="21">
        <v>19.412099999999999</v>
      </c>
      <c r="T17" s="21">
        <v>5.5E-2</v>
      </c>
      <c r="U17" s="21"/>
      <c r="V17" s="21">
        <v>4.5258200000000004</v>
      </c>
      <c r="W17" s="21">
        <v>5.8999999999999997E-2</v>
      </c>
      <c r="X17" s="21"/>
      <c r="Y17" s="21">
        <v>2.56636</v>
      </c>
      <c r="Z17" s="21">
        <v>5.1999999999999998E-2</v>
      </c>
      <c r="AA17" s="21"/>
      <c r="AB17" s="21">
        <v>1.3299799999999999</v>
      </c>
      <c r="AC17" s="21">
        <v>0.78685700000000003</v>
      </c>
      <c r="AD17" s="21"/>
      <c r="AE17" s="21">
        <v>43.619799999999998</v>
      </c>
      <c r="AF17" s="21">
        <v>1.0329999999999999</v>
      </c>
      <c r="AG17" s="21"/>
      <c r="AH17" s="21">
        <v>21.9635</v>
      </c>
      <c r="AI17" s="21">
        <v>1.26657</v>
      </c>
      <c r="AJ17" s="21"/>
      <c r="AK17" s="21">
        <v>20.427</v>
      </c>
      <c r="AL17" s="21">
        <v>0.35799999999999998</v>
      </c>
      <c r="AM17" s="21"/>
      <c r="AN17" s="21">
        <v>10.097899999999999</v>
      </c>
      <c r="AO17" s="21">
        <v>304.83300000000003</v>
      </c>
      <c r="AP17" s="21"/>
      <c r="AQ17" s="21">
        <v>0.78269999999999995</v>
      </c>
      <c r="AR17" s="21"/>
      <c r="AS17" s="35" t="s">
        <v>126</v>
      </c>
      <c r="AT17" s="21">
        <v>1.37982</v>
      </c>
      <c r="AU17" s="21">
        <v>72.424499999999995</v>
      </c>
      <c r="AV17" s="21">
        <v>52.488399999999999</v>
      </c>
      <c r="AW17" s="21">
        <v>31.920100000000001</v>
      </c>
      <c r="AX17" s="21"/>
      <c r="AY17" s="21"/>
      <c r="AZ17" s="21" t="s">
        <v>139</v>
      </c>
      <c r="BA17" s="21">
        <v>182.357</v>
      </c>
      <c r="BB17" s="21">
        <v>181.25700000000001</v>
      </c>
      <c r="BC17" s="21">
        <v>31.795999999999999</v>
      </c>
      <c r="BD17" s="21" t="s">
        <v>139</v>
      </c>
      <c r="BE17" s="21">
        <v>79.311199999999999</v>
      </c>
      <c r="BF17" s="21" t="s">
        <v>139</v>
      </c>
      <c r="BG17" s="21"/>
    </row>
    <row r="18" spans="1:59" x14ac:dyDescent="0.35">
      <c r="A18" s="25">
        <v>1919402</v>
      </c>
      <c r="B18" s="26">
        <v>43659.25</v>
      </c>
      <c r="C18" s="28">
        <v>10.351900000000001</v>
      </c>
      <c r="D18" s="25"/>
      <c r="E18" s="25">
        <v>307</v>
      </c>
      <c r="F18" s="29">
        <v>0.68853200000000003</v>
      </c>
      <c r="G18" s="25"/>
      <c r="H18" s="28">
        <v>14.8268</v>
      </c>
      <c r="I18" s="27">
        <v>300.81299999999999</v>
      </c>
      <c r="J18" s="25" t="str">
        <f>CHOOSE(1+ABS(ROUND(Table_Query_from_chem3[[#This Row],[WINDDIR_AVG °AZ]]/45,0)),"N","NE","E","SE","S","SW","W","NW","N")</f>
        <v>NW</v>
      </c>
      <c r="K18" s="28">
        <v>15.7227</v>
      </c>
      <c r="L18" s="25">
        <v>5.73</v>
      </c>
      <c r="M18" s="25"/>
      <c r="N18" s="25">
        <v>7.46</v>
      </c>
      <c r="O18" s="25"/>
      <c r="P18" s="21">
        <v>1.86209</v>
      </c>
      <c r="Q18" s="21">
        <v>0.30499999999999999</v>
      </c>
      <c r="R18" s="21"/>
      <c r="S18" s="21">
        <v>15.2203</v>
      </c>
      <c r="T18" s="21">
        <v>3.2000000000000001E-2</v>
      </c>
      <c r="U18" s="21"/>
      <c r="V18" s="21">
        <v>2.6332</v>
      </c>
      <c r="W18" s="21">
        <v>5.0999999999999997E-2</v>
      </c>
      <c r="X18" s="21"/>
      <c r="Y18" s="21">
        <v>2.2183799999999998</v>
      </c>
      <c r="Z18" s="21">
        <v>5.0999999999999997E-2</v>
      </c>
      <c r="AA18" s="21"/>
      <c r="AB18" s="21">
        <v>1.3044</v>
      </c>
      <c r="AC18" s="21">
        <v>0.90771400000000002</v>
      </c>
      <c r="AD18" s="21"/>
      <c r="AE18" s="21">
        <v>50.319499999999998</v>
      </c>
      <c r="AF18" s="21">
        <v>0.92800000000000005</v>
      </c>
      <c r="AG18" s="21"/>
      <c r="AH18" s="21">
        <v>19.731000000000002</v>
      </c>
      <c r="AI18" s="21">
        <v>1.054</v>
      </c>
      <c r="AJ18" s="21"/>
      <c r="AK18" s="21">
        <v>16.998699999999999</v>
      </c>
      <c r="AL18" s="21">
        <v>0.41499999999999998</v>
      </c>
      <c r="AM18" s="21"/>
      <c r="AN18" s="21">
        <v>11.7056</v>
      </c>
      <c r="AO18" s="21">
        <v>387.16699999999997</v>
      </c>
      <c r="AP18" s="21"/>
      <c r="AQ18" s="21">
        <v>0.86080000000000001</v>
      </c>
      <c r="AR18" s="21"/>
      <c r="AS18" s="35" t="s">
        <v>126</v>
      </c>
      <c r="AT18" s="21">
        <v>1.5184200000000001</v>
      </c>
      <c r="AU18" s="21">
        <v>73.545000000000002</v>
      </c>
      <c r="AV18" s="21">
        <v>48.435299999999998</v>
      </c>
      <c r="AW18" s="21">
        <v>41.17</v>
      </c>
      <c r="AX18" s="21"/>
      <c r="AY18" s="21"/>
      <c r="AZ18" s="21" t="s">
        <v>139</v>
      </c>
      <c r="BA18" s="21">
        <v>185.59299999999999</v>
      </c>
      <c r="BB18" s="21">
        <v>166.06899999999999</v>
      </c>
      <c r="BC18" s="21">
        <v>41.929099999999998</v>
      </c>
      <c r="BD18" s="21" t="s">
        <v>139</v>
      </c>
      <c r="BE18" s="21">
        <v>78.651700000000005</v>
      </c>
      <c r="BF18" s="21" t="s">
        <v>139</v>
      </c>
      <c r="BG18" s="21"/>
    </row>
    <row r="19" spans="1:59" x14ac:dyDescent="0.35">
      <c r="A19" s="25">
        <v>1919403</v>
      </c>
      <c r="B19" s="26">
        <v>43659.75</v>
      </c>
      <c r="C19" s="28">
        <v>4.2086699999999997</v>
      </c>
      <c r="D19" s="25"/>
      <c r="E19" s="25">
        <v>163</v>
      </c>
      <c r="F19" s="29">
        <v>0.54366599999999998</v>
      </c>
      <c r="G19" s="25"/>
      <c r="H19" s="28">
        <v>16.673200000000001</v>
      </c>
      <c r="I19" s="27">
        <v>278.73099999999999</v>
      </c>
      <c r="J19" s="25" t="str">
        <f>CHOOSE(1+ABS(ROUND(Table_Query_from_chem3[[#This Row],[WINDDIR_AVG °AZ]]/45,0)),"N","NE","E","SE","S","SW","W","NW","N")</f>
        <v>W</v>
      </c>
      <c r="K19" s="28">
        <v>8.6917000000000009</v>
      </c>
      <c r="L19" s="25">
        <v>5.15</v>
      </c>
      <c r="M19" s="25"/>
      <c r="N19" s="25">
        <v>7.18</v>
      </c>
      <c r="O19" s="25"/>
      <c r="P19" s="21">
        <v>7.0794600000000001</v>
      </c>
      <c r="Q19" s="21">
        <v>0.42699999999999999</v>
      </c>
      <c r="R19" s="21"/>
      <c r="S19" s="21">
        <v>21.308399999999999</v>
      </c>
      <c r="T19" s="21">
        <v>2.7E-2</v>
      </c>
      <c r="U19" s="21"/>
      <c r="V19" s="21">
        <v>2.2217699999999998</v>
      </c>
      <c r="W19" s="21">
        <v>6.2E-2</v>
      </c>
      <c r="X19" s="21"/>
      <c r="Y19" s="21">
        <v>2.69685</v>
      </c>
      <c r="Z19" s="21">
        <v>7.1999999999999995E-2</v>
      </c>
      <c r="AA19" s="21"/>
      <c r="AB19" s="21">
        <v>1.84151</v>
      </c>
      <c r="AC19" s="21">
        <v>0.487286</v>
      </c>
      <c r="AD19" s="21"/>
      <c r="AE19" s="21">
        <v>27.012899999999998</v>
      </c>
      <c r="AF19" s="21">
        <v>0.78300000000000003</v>
      </c>
      <c r="AG19" s="21"/>
      <c r="AH19" s="21">
        <v>16.648099999999999</v>
      </c>
      <c r="AI19" s="21">
        <v>0.82371399999999995</v>
      </c>
      <c r="AJ19" s="21"/>
      <c r="AK19" s="21">
        <v>13.284700000000001</v>
      </c>
      <c r="AL19" s="21">
        <v>0.48699999999999999</v>
      </c>
      <c r="AM19" s="21"/>
      <c r="AN19" s="21">
        <v>13.736499999999999</v>
      </c>
      <c r="AO19" s="21">
        <v>446.75</v>
      </c>
      <c r="AP19" s="21"/>
      <c r="AQ19" s="21">
        <v>0.54549999999999998</v>
      </c>
      <c r="AR19" s="21"/>
      <c r="AS19" s="35" t="s">
        <v>126</v>
      </c>
      <c r="AT19" s="21">
        <v>1.42232</v>
      </c>
      <c r="AU19" s="21">
        <v>62.111699999999999</v>
      </c>
      <c r="AV19" s="21">
        <v>43.669199999999996</v>
      </c>
      <c r="AW19" s="21">
        <v>34.869199999999999</v>
      </c>
      <c r="AX19" s="21"/>
      <c r="AY19" s="21"/>
      <c r="AZ19" s="21" t="s">
        <v>139</v>
      </c>
      <c r="BA19" s="21">
        <v>210.25700000000001</v>
      </c>
      <c r="BB19" s="21">
        <v>180.779</v>
      </c>
      <c r="BC19" s="21">
        <v>50.891300000000001</v>
      </c>
      <c r="BD19" s="21" t="s">
        <v>139</v>
      </c>
      <c r="BE19" s="21">
        <v>87.273499999999999</v>
      </c>
      <c r="BF19" s="21" t="s">
        <v>139</v>
      </c>
      <c r="BG19" s="21"/>
    </row>
    <row r="20" spans="1:59" x14ac:dyDescent="0.35">
      <c r="A20" s="25">
        <v>1919504</v>
      </c>
      <c r="B20" s="26">
        <v>43660.25</v>
      </c>
      <c r="C20" s="28">
        <v>8.5794999999999995</v>
      </c>
      <c r="D20" s="25"/>
      <c r="E20" s="25">
        <v>171</v>
      </c>
      <c r="F20" s="29">
        <v>0.56778300000000004</v>
      </c>
      <c r="G20" s="25"/>
      <c r="H20" s="28">
        <v>15.9176</v>
      </c>
      <c r="I20" s="27">
        <v>282.89699999999999</v>
      </c>
      <c r="J20" s="25" t="str">
        <f>CHOOSE(1+ABS(ROUND(Table_Query_from_chem3[[#This Row],[WINDDIR_AVG °AZ]]/45,0)),"N","NE","E","SE","S","SW","W","NW","N")</f>
        <v>W</v>
      </c>
      <c r="K20" s="28">
        <v>11.7851</v>
      </c>
      <c r="L20" s="25">
        <v>5.76</v>
      </c>
      <c r="M20" s="25"/>
      <c r="N20" s="25">
        <v>18.59</v>
      </c>
      <c r="O20" s="25"/>
      <c r="P20" s="21">
        <v>1.7378</v>
      </c>
      <c r="Q20" s="21">
        <v>0.41499999999999998</v>
      </c>
      <c r="R20" s="21"/>
      <c r="S20" s="21">
        <v>20.709599999999998</v>
      </c>
      <c r="T20" s="21">
        <v>5.7000000000000002E-2</v>
      </c>
      <c r="U20" s="21"/>
      <c r="V20" s="21">
        <v>4.6903899999999998</v>
      </c>
      <c r="W20" s="21">
        <v>0.06</v>
      </c>
      <c r="X20" s="21"/>
      <c r="Y20" s="21">
        <v>2.6098499999999998</v>
      </c>
      <c r="Z20" s="21">
        <v>9.6000000000000002E-2</v>
      </c>
      <c r="AA20" s="21"/>
      <c r="AB20" s="21">
        <v>2.4553500000000001</v>
      </c>
      <c r="AC20" s="21">
        <v>2.05714</v>
      </c>
      <c r="AD20" s="21"/>
      <c r="AE20" s="21">
        <v>114.039</v>
      </c>
      <c r="AF20" s="21">
        <v>2.1619999999999999</v>
      </c>
      <c r="AG20" s="21"/>
      <c r="AH20" s="21">
        <v>45.968200000000003</v>
      </c>
      <c r="AI20" s="21">
        <v>4.0388599999999997</v>
      </c>
      <c r="AJ20" s="21"/>
      <c r="AK20" s="21">
        <v>65.137699999999995</v>
      </c>
      <c r="AL20" s="21">
        <v>0.26100000000000001</v>
      </c>
      <c r="AM20" s="21"/>
      <c r="AN20" s="21">
        <v>7.3618600000000001</v>
      </c>
      <c r="AO20" s="21">
        <v>445.91699999999997</v>
      </c>
      <c r="AP20" s="21"/>
      <c r="AQ20" s="21">
        <v>2.702</v>
      </c>
      <c r="AR20" s="21"/>
      <c r="AS20" s="35" t="s">
        <v>126</v>
      </c>
      <c r="AT20" s="21">
        <v>1.23434</v>
      </c>
      <c r="AU20" s="21">
        <v>146.22999999999999</v>
      </c>
      <c r="AV20" s="21">
        <v>118.468</v>
      </c>
      <c r="AW20" s="21">
        <v>20.976199999999999</v>
      </c>
      <c r="AX20" s="21"/>
      <c r="AY20" s="21"/>
      <c r="AZ20" s="21" t="s">
        <v>139</v>
      </c>
      <c r="BA20" s="21">
        <v>162.90199999999999</v>
      </c>
      <c r="BB20" s="21">
        <v>164.714</v>
      </c>
      <c r="BC20" s="21">
        <v>42.2074</v>
      </c>
      <c r="BD20" s="21" t="s">
        <v>139</v>
      </c>
      <c r="BE20" s="21">
        <v>137.589</v>
      </c>
      <c r="BF20" s="21" t="s">
        <v>139</v>
      </c>
      <c r="BG20" s="21">
        <v>29.264299999999999</v>
      </c>
    </row>
    <row r="21" spans="1:59" x14ac:dyDescent="0.35">
      <c r="A21" s="25">
        <v>1919606</v>
      </c>
      <c r="B21" s="26">
        <v>43661.25</v>
      </c>
      <c r="C21" s="28">
        <v>8.2141199999999994</v>
      </c>
      <c r="D21" s="25"/>
      <c r="E21" s="25">
        <v>352</v>
      </c>
      <c r="F21" s="29">
        <v>0.33818399999999998</v>
      </c>
      <c r="G21" s="25"/>
      <c r="H21" s="28">
        <v>14.988799999999999</v>
      </c>
      <c r="I21" s="27">
        <v>329.24700000000001</v>
      </c>
      <c r="J21" s="25" t="str">
        <f>CHOOSE(1+ABS(ROUND(Table_Query_from_chem3[[#This Row],[WINDDIR_AVG °AZ]]/45,0)),"N","NE","E","SE","S","SW","W","NW","N")</f>
        <v>NW</v>
      </c>
      <c r="K21" s="28">
        <v>11.7102</v>
      </c>
      <c r="L21" s="25">
        <v>5.71</v>
      </c>
      <c r="M21" s="25"/>
      <c r="N21" s="25">
        <v>8.01</v>
      </c>
      <c r="O21" s="25"/>
      <c r="P21" s="21">
        <v>1.94984</v>
      </c>
      <c r="Q21" s="21">
        <v>0.38500000000000001</v>
      </c>
      <c r="R21" s="21"/>
      <c r="S21" s="21">
        <v>19.212499999999999</v>
      </c>
      <c r="T21" s="21">
        <v>7.4999999999999997E-2</v>
      </c>
      <c r="U21" s="21"/>
      <c r="V21" s="21">
        <v>6.17157</v>
      </c>
      <c r="W21" s="21">
        <v>5.7000000000000002E-2</v>
      </c>
      <c r="X21" s="21"/>
      <c r="Y21" s="21">
        <v>2.4793599999999998</v>
      </c>
      <c r="Z21" s="21">
        <v>5.8999999999999997E-2</v>
      </c>
      <c r="AA21" s="21"/>
      <c r="AB21" s="21">
        <v>1.50902</v>
      </c>
      <c r="AC21" s="21">
        <v>0.89228600000000002</v>
      </c>
      <c r="AD21" s="21"/>
      <c r="AE21" s="21">
        <v>49.464300000000001</v>
      </c>
      <c r="AF21" s="21">
        <v>1.0860000000000001</v>
      </c>
      <c r="AG21" s="21"/>
      <c r="AH21" s="21">
        <v>23.090399999999999</v>
      </c>
      <c r="AI21" s="21">
        <v>1.3241400000000001</v>
      </c>
      <c r="AJ21" s="21"/>
      <c r="AK21" s="21">
        <v>21.355499999999999</v>
      </c>
      <c r="AL21" s="21">
        <v>0.36199999999999999</v>
      </c>
      <c r="AM21" s="21"/>
      <c r="AN21" s="21">
        <v>10.210699999999999</v>
      </c>
      <c r="AO21" s="21">
        <v>378.83300000000003</v>
      </c>
      <c r="AP21" s="21"/>
      <c r="AQ21" s="21">
        <v>0.87860000000000005</v>
      </c>
      <c r="AR21" s="21"/>
      <c r="AS21" s="35" t="s">
        <v>126</v>
      </c>
      <c r="AT21" s="21">
        <v>1.47783</v>
      </c>
      <c r="AU21" s="21">
        <v>80.772999999999996</v>
      </c>
      <c r="AV21" s="21">
        <v>54.656599999999997</v>
      </c>
      <c r="AW21" s="21">
        <v>38.568300000000001</v>
      </c>
      <c r="AX21" s="21"/>
      <c r="AY21" s="21"/>
      <c r="AZ21" s="21" t="s">
        <v>139</v>
      </c>
      <c r="BA21" s="21">
        <v>153.881</v>
      </c>
      <c r="BB21" s="21">
        <v>140.96299999999999</v>
      </c>
      <c r="BC21" s="21">
        <v>33.731900000000003</v>
      </c>
      <c r="BD21" s="21" t="s">
        <v>139</v>
      </c>
      <c r="BE21" s="21">
        <v>58.652700000000003</v>
      </c>
      <c r="BF21" s="21" t="s">
        <v>139</v>
      </c>
      <c r="BG21" s="21">
        <v>15.910299999999999</v>
      </c>
    </row>
    <row r="22" spans="1:59" x14ac:dyDescent="0.35">
      <c r="A22" s="25">
        <v>1919804</v>
      </c>
      <c r="B22" s="26">
        <v>43663.25</v>
      </c>
      <c r="C22" s="28">
        <v>6.0495200000000002</v>
      </c>
      <c r="D22" s="25"/>
      <c r="E22" s="25">
        <v>379</v>
      </c>
      <c r="F22" s="29">
        <v>0.67621799999999999</v>
      </c>
      <c r="G22" s="25"/>
      <c r="H22" s="28">
        <v>18.850999999999999</v>
      </c>
      <c r="I22" s="27">
        <v>270.36</v>
      </c>
      <c r="J22" s="25" t="str">
        <f>CHOOSE(1+ABS(ROUND(Table_Query_from_chem3[[#This Row],[WINDDIR_AVG °AZ]]/45,0)),"N","NE","E","SE","S","SW","W","NW","N")</f>
        <v>W</v>
      </c>
      <c r="K22" s="28">
        <v>9.8952500000000008</v>
      </c>
      <c r="L22" s="25">
        <v>5.97</v>
      </c>
      <c r="M22" s="25"/>
      <c r="N22" s="25">
        <v>16.93</v>
      </c>
      <c r="O22" s="25"/>
      <c r="P22" s="21">
        <v>1.07152</v>
      </c>
      <c r="Q22" s="21">
        <v>0.78600000000000003</v>
      </c>
      <c r="R22" s="21"/>
      <c r="S22" s="21">
        <v>39.223500000000001</v>
      </c>
      <c r="T22" s="21">
        <v>0.127</v>
      </c>
      <c r="U22" s="21"/>
      <c r="V22" s="21">
        <v>10.4505</v>
      </c>
      <c r="W22" s="21">
        <v>0.182</v>
      </c>
      <c r="X22" s="21"/>
      <c r="Y22" s="21">
        <v>7.91655</v>
      </c>
      <c r="Z22" s="21">
        <v>7.1999999999999995E-2</v>
      </c>
      <c r="AA22" s="21"/>
      <c r="AB22" s="21">
        <v>1.84151</v>
      </c>
      <c r="AC22" s="21">
        <v>1.4657100000000001</v>
      </c>
      <c r="AD22" s="21"/>
      <c r="AE22" s="21">
        <v>81.252499999999998</v>
      </c>
      <c r="AF22" s="21">
        <v>2.3650000000000002</v>
      </c>
      <c r="AG22" s="21"/>
      <c r="AH22" s="21">
        <v>50.284399999999998</v>
      </c>
      <c r="AI22" s="21">
        <v>3.5827100000000001</v>
      </c>
      <c r="AJ22" s="21"/>
      <c r="AK22" s="21">
        <v>57.781100000000002</v>
      </c>
      <c r="AL22" s="21">
        <v>0.48</v>
      </c>
      <c r="AM22" s="21"/>
      <c r="AN22" s="21">
        <v>13.539099999999999</v>
      </c>
      <c r="AO22" s="21">
        <v>297.5</v>
      </c>
      <c r="AP22" s="21"/>
      <c r="AQ22" s="21">
        <v>1.9750000000000001</v>
      </c>
      <c r="AR22" s="21"/>
      <c r="AS22" s="35" t="s">
        <v>126</v>
      </c>
      <c r="AT22" s="21">
        <v>1.1656500000000001</v>
      </c>
      <c r="AU22" s="21">
        <v>141.749</v>
      </c>
      <c r="AV22" s="21">
        <v>121.605</v>
      </c>
      <c r="AW22" s="21">
        <v>15.2982</v>
      </c>
      <c r="AX22" s="21"/>
      <c r="AY22" s="21"/>
      <c r="AZ22" s="21" t="s">
        <v>139</v>
      </c>
      <c r="BA22" s="21">
        <v>148.31</v>
      </c>
      <c r="BB22" s="21">
        <v>147.59700000000001</v>
      </c>
      <c r="BC22" s="21">
        <v>32.9621</v>
      </c>
      <c r="BD22" s="21" t="s">
        <v>139</v>
      </c>
      <c r="BE22" s="21">
        <v>107.205</v>
      </c>
      <c r="BF22" s="21" t="s">
        <v>139</v>
      </c>
      <c r="BG22" s="21"/>
    </row>
    <row r="23" spans="1:59" x14ac:dyDescent="0.35">
      <c r="A23" s="25">
        <v>1919801</v>
      </c>
      <c r="B23" s="26">
        <v>43663.75</v>
      </c>
      <c r="C23" s="28">
        <v>10.553100000000001</v>
      </c>
      <c r="D23" s="25"/>
      <c r="E23" s="25">
        <v>1572</v>
      </c>
      <c r="F23" s="29">
        <v>0.69528999999999996</v>
      </c>
      <c r="G23" s="25"/>
      <c r="H23" s="28">
        <v>19.028199999999998</v>
      </c>
      <c r="I23" s="27">
        <v>280.32299999999998</v>
      </c>
      <c r="J23" s="25" t="str">
        <f>CHOOSE(1+ABS(ROUND(Table_Query_from_chem3[[#This Row],[WINDDIR_AVG °AZ]]/45,0)),"N","NE","E","SE","S","SW","W","NW","N")</f>
        <v>W</v>
      </c>
      <c r="K23" s="28">
        <v>10.0002</v>
      </c>
      <c r="L23" s="25">
        <v>6.04</v>
      </c>
      <c r="M23" s="25"/>
      <c r="N23" s="25">
        <v>14.24</v>
      </c>
      <c r="O23" s="25"/>
      <c r="P23" s="21">
        <v>0.91201100000000002</v>
      </c>
      <c r="Q23" s="21">
        <v>0.35</v>
      </c>
      <c r="R23" s="21"/>
      <c r="S23" s="21">
        <v>17.465900000000001</v>
      </c>
      <c r="T23" s="21">
        <v>5.1999999999999998E-2</v>
      </c>
      <c r="U23" s="21"/>
      <c r="V23" s="21">
        <v>4.27895</v>
      </c>
      <c r="W23" s="21">
        <v>5.0999999999999997E-2</v>
      </c>
      <c r="X23" s="21"/>
      <c r="Y23" s="21">
        <v>2.2183799999999998</v>
      </c>
      <c r="Z23" s="21">
        <v>3.5000000000000003E-2</v>
      </c>
      <c r="AA23" s="21"/>
      <c r="AB23" s="21">
        <v>0.89517999999999998</v>
      </c>
      <c r="AC23" s="21">
        <v>1.29857</v>
      </c>
      <c r="AD23" s="21"/>
      <c r="AE23" s="21">
        <v>71.986900000000006</v>
      </c>
      <c r="AF23" s="21">
        <v>1.7150000000000001</v>
      </c>
      <c r="AG23" s="21"/>
      <c r="AH23" s="21">
        <v>36.464100000000002</v>
      </c>
      <c r="AI23" s="21">
        <v>2.2010000000000001</v>
      </c>
      <c r="AJ23" s="21"/>
      <c r="AK23" s="21">
        <v>35.497199999999999</v>
      </c>
      <c r="AL23" s="21">
        <v>0.65500000000000003</v>
      </c>
      <c r="AM23" s="21"/>
      <c r="AN23" s="21">
        <v>18.475200000000001</v>
      </c>
      <c r="AO23" s="21">
        <v>179.25</v>
      </c>
      <c r="AP23" s="21"/>
      <c r="AQ23" s="21">
        <v>1.367</v>
      </c>
      <c r="AR23" s="21"/>
      <c r="AS23" s="35" t="s">
        <v>126</v>
      </c>
      <c r="AT23" s="21">
        <v>1.0808800000000001</v>
      </c>
      <c r="AU23" s="21">
        <v>97.751000000000005</v>
      </c>
      <c r="AV23" s="21">
        <v>90.436499999999995</v>
      </c>
      <c r="AW23" s="21">
        <v>7.7736299999999998</v>
      </c>
      <c r="AX23" s="21"/>
      <c r="AY23" s="21"/>
      <c r="AZ23" s="21" t="s">
        <v>139</v>
      </c>
      <c r="BA23" s="21">
        <v>138.20599999999999</v>
      </c>
      <c r="BB23" s="21">
        <v>159.274</v>
      </c>
      <c r="BC23" s="21">
        <v>54.458500000000001</v>
      </c>
      <c r="BD23" s="21" t="s">
        <v>139</v>
      </c>
      <c r="BE23" s="21">
        <v>76.610699999999994</v>
      </c>
      <c r="BF23" s="21" t="s">
        <v>139</v>
      </c>
      <c r="BG23" s="21">
        <v>16.399899999999999</v>
      </c>
    </row>
    <row r="24" spans="1:59" x14ac:dyDescent="0.35">
      <c r="A24" s="25">
        <v>1919902</v>
      </c>
      <c r="B24" s="26">
        <v>43664.25</v>
      </c>
      <c r="C24" s="28">
        <v>3.2867199999999999</v>
      </c>
      <c r="D24" s="25"/>
      <c r="E24" s="25">
        <v>202</v>
      </c>
      <c r="F24" s="29">
        <v>0.42042600000000002</v>
      </c>
      <c r="G24" s="25"/>
      <c r="H24" s="28">
        <v>17.4267</v>
      </c>
      <c r="I24" s="27">
        <v>131.66200000000001</v>
      </c>
      <c r="J24" s="25" t="str">
        <f>CHOOSE(1+ABS(ROUND(Table_Query_from_chem3[[#This Row],[WINDDIR_AVG °AZ]]/45,0)),"N","NE","E","SE","S","SW","W","NW","N")</f>
        <v>SE</v>
      </c>
      <c r="K24" s="28">
        <v>7.6228999999999996</v>
      </c>
      <c r="L24" s="25">
        <v>5.54</v>
      </c>
      <c r="M24" s="25"/>
      <c r="N24" s="25">
        <v>11.07</v>
      </c>
      <c r="O24" s="25"/>
      <c r="P24" s="21">
        <v>2.8840300000000001</v>
      </c>
      <c r="Q24" s="21">
        <v>0.67200000000000004</v>
      </c>
      <c r="R24" s="21"/>
      <c r="S24" s="21">
        <v>33.534599999999998</v>
      </c>
      <c r="T24" s="21">
        <v>0.1</v>
      </c>
      <c r="U24" s="21"/>
      <c r="V24" s="21">
        <v>8.2287599999999994</v>
      </c>
      <c r="W24" s="21">
        <v>5.5E-2</v>
      </c>
      <c r="X24" s="21"/>
      <c r="Y24" s="21">
        <v>2.3923700000000001</v>
      </c>
      <c r="Z24" s="21">
        <v>4.9000000000000002E-2</v>
      </c>
      <c r="AA24" s="21"/>
      <c r="AB24" s="21">
        <v>1.25325</v>
      </c>
      <c r="AC24" s="21">
        <v>0.90257100000000001</v>
      </c>
      <c r="AD24" s="21"/>
      <c r="AE24" s="21">
        <v>50.034500000000001</v>
      </c>
      <c r="AF24" s="21">
        <v>1.423</v>
      </c>
      <c r="AG24" s="21"/>
      <c r="AH24" s="21">
        <v>30.255700000000001</v>
      </c>
      <c r="AI24" s="21">
        <v>1.86886</v>
      </c>
      <c r="AJ24" s="21"/>
      <c r="AK24" s="21">
        <v>30.140499999999999</v>
      </c>
      <c r="AL24" s="21">
        <v>0.55900000000000005</v>
      </c>
      <c r="AM24" s="21"/>
      <c r="AN24" s="21">
        <v>15.7674</v>
      </c>
      <c r="AO24" s="21">
        <v>577.75</v>
      </c>
      <c r="AP24" s="21"/>
      <c r="AQ24" s="21">
        <v>1.004</v>
      </c>
      <c r="AR24" s="21"/>
      <c r="AS24" s="35" t="s">
        <v>126</v>
      </c>
      <c r="AT24" s="21">
        <v>1.29074</v>
      </c>
      <c r="AU24" s="21">
        <v>98.307400000000001</v>
      </c>
      <c r="AV24" s="21">
        <v>76.163499999999999</v>
      </c>
      <c r="AW24" s="21">
        <v>25.3841</v>
      </c>
      <c r="AX24" s="21"/>
      <c r="AY24" s="21"/>
      <c r="AZ24" s="21" t="s">
        <v>139</v>
      </c>
      <c r="BA24" s="21">
        <v>239.99700000000001</v>
      </c>
      <c r="BB24" s="21">
        <v>295.93099999999998</v>
      </c>
      <c r="BC24" s="21">
        <v>93.499499999999998</v>
      </c>
      <c r="BD24" s="21" t="s">
        <v>139</v>
      </c>
      <c r="BE24" s="21">
        <v>78.659899999999993</v>
      </c>
      <c r="BF24" s="21" t="s">
        <v>139</v>
      </c>
      <c r="BG24" s="21">
        <v>25.127400000000002</v>
      </c>
    </row>
    <row r="25" spans="1:59" x14ac:dyDescent="0.35">
      <c r="A25" s="25">
        <v>1920004</v>
      </c>
      <c r="B25" s="26">
        <v>43665.25</v>
      </c>
      <c r="C25" s="28">
        <v>11.2584</v>
      </c>
      <c r="D25" s="25"/>
      <c r="E25" s="25">
        <v>397</v>
      </c>
      <c r="F25" s="29">
        <v>0.56946099999999999</v>
      </c>
      <c r="G25" s="25"/>
      <c r="H25" s="28">
        <v>18.947500000000002</v>
      </c>
      <c r="I25" s="27">
        <v>239.12</v>
      </c>
      <c r="J25" s="25" t="str">
        <f>CHOOSE(1+ABS(ROUND(Table_Query_from_chem3[[#This Row],[WINDDIR_AVG °AZ]]/45,0)),"N","NE","E","SE","S","SW","W","NW","N")</f>
        <v>SW</v>
      </c>
      <c r="K25" s="28">
        <v>7.7417199999999999</v>
      </c>
      <c r="L25" s="25">
        <v>5.18</v>
      </c>
      <c r="M25" s="25"/>
      <c r="N25" s="25">
        <v>10.01</v>
      </c>
      <c r="O25" s="25"/>
      <c r="P25" s="21">
        <v>6.6069399999999998</v>
      </c>
      <c r="Q25" s="21">
        <v>0.46100000000000002</v>
      </c>
      <c r="R25" s="21"/>
      <c r="S25" s="21">
        <v>23.005099999999999</v>
      </c>
      <c r="T25" s="21">
        <v>6.3E-2</v>
      </c>
      <c r="U25" s="21"/>
      <c r="V25" s="21">
        <v>5.1841200000000001</v>
      </c>
      <c r="W25" s="21">
        <v>6.2E-2</v>
      </c>
      <c r="X25" s="21"/>
      <c r="Y25" s="21">
        <v>2.69685</v>
      </c>
      <c r="Z25" s="21">
        <v>6.5000000000000002E-2</v>
      </c>
      <c r="AA25" s="21"/>
      <c r="AB25" s="21">
        <v>1.66248</v>
      </c>
      <c r="AC25" s="21">
        <v>0.70328599999999997</v>
      </c>
      <c r="AD25" s="21"/>
      <c r="AE25" s="21">
        <v>38.987000000000002</v>
      </c>
      <c r="AF25" s="21">
        <v>1.2609999999999999</v>
      </c>
      <c r="AG25" s="21"/>
      <c r="AH25" s="21">
        <v>26.811199999999999</v>
      </c>
      <c r="AI25" s="21">
        <v>1.5987100000000001</v>
      </c>
      <c r="AJ25" s="21"/>
      <c r="AK25" s="21">
        <v>25.7837</v>
      </c>
      <c r="AL25" s="21">
        <v>0.85799999999999998</v>
      </c>
      <c r="AM25" s="21"/>
      <c r="AN25" s="21">
        <v>24.2011</v>
      </c>
      <c r="AO25" s="21">
        <v>512.33299999999997</v>
      </c>
      <c r="AP25" s="21"/>
      <c r="AQ25" s="21">
        <v>0.7863</v>
      </c>
      <c r="AR25" s="21"/>
      <c r="AS25" s="35" t="s">
        <v>126</v>
      </c>
      <c r="AT25" s="21">
        <v>1.01694</v>
      </c>
      <c r="AU25" s="21">
        <v>78.096500000000006</v>
      </c>
      <c r="AV25" s="21">
        <v>76.796000000000006</v>
      </c>
      <c r="AW25" s="21">
        <v>1.6793199999999999</v>
      </c>
      <c r="AX25" s="21"/>
      <c r="AY25" s="21"/>
      <c r="AZ25" s="21" t="s">
        <v>139</v>
      </c>
      <c r="BA25" s="21">
        <v>194.947</v>
      </c>
      <c r="BB25" s="21">
        <v>154.066</v>
      </c>
      <c r="BC25" s="21">
        <v>60.073900000000002</v>
      </c>
      <c r="BD25" s="21" t="s">
        <v>139</v>
      </c>
      <c r="BE25" s="21">
        <v>73.156800000000004</v>
      </c>
      <c r="BF25" s="21" t="s">
        <v>139</v>
      </c>
      <c r="BG25" s="21"/>
    </row>
    <row r="26" spans="1:59" x14ac:dyDescent="0.35">
      <c r="A26" s="25">
        <v>1920204</v>
      </c>
      <c r="B26" s="26">
        <v>43667.25</v>
      </c>
      <c r="C26" s="28">
        <v>9.4256399999999996</v>
      </c>
      <c r="D26" s="25"/>
      <c r="E26" s="25">
        <v>180</v>
      </c>
      <c r="F26" s="29">
        <v>0.60765599999999997</v>
      </c>
      <c r="G26" s="25"/>
      <c r="H26" s="28">
        <v>21.691500000000001</v>
      </c>
      <c r="I26" s="27">
        <v>275.286</v>
      </c>
      <c r="J26" s="25" t="str">
        <f>CHOOSE(1+ABS(ROUND(Table_Query_from_chem3[[#This Row],[WINDDIR_AVG °AZ]]/45,0)),"N","NE","E","SE","S","SW","W","NW","N")</f>
        <v>W</v>
      </c>
      <c r="K26" s="28">
        <v>13.348699999999999</v>
      </c>
      <c r="L26" s="25">
        <v>6.52</v>
      </c>
      <c r="M26" s="25"/>
      <c r="N26" s="25">
        <v>59.4</v>
      </c>
      <c r="O26" s="25"/>
      <c r="P26" s="21">
        <v>0.30199500000000001</v>
      </c>
      <c r="Q26" s="21">
        <v>2.109</v>
      </c>
      <c r="R26" s="21"/>
      <c r="S26" s="21">
        <v>105.245</v>
      </c>
      <c r="T26" s="21">
        <v>0.27300000000000002</v>
      </c>
      <c r="U26" s="21"/>
      <c r="V26" s="21">
        <v>22.464500000000001</v>
      </c>
      <c r="W26" s="21">
        <v>0.86299999999999999</v>
      </c>
      <c r="X26" s="21"/>
      <c r="Y26" s="21">
        <v>37.538400000000003</v>
      </c>
      <c r="Z26" s="21">
        <v>0.216</v>
      </c>
      <c r="AA26" s="21"/>
      <c r="AB26" s="21">
        <v>5.52454</v>
      </c>
      <c r="AC26" s="21">
        <v>4.8728600000000002</v>
      </c>
      <c r="AD26" s="21"/>
      <c r="AE26" s="21">
        <v>270.12900000000002</v>
      </c>
      <c r="AF26" s="21">
        <v>7.7670000000000003</v>
      </c>
      <c r="AG26" s="21"/>
      <c r="AH26" s="21">
        <v>165.14099999999999</v>
      </c>
      <c r="AI26" s="21">
        <v>11.6029</v>
      </c>
      <c r="AJ26" s="21"/>
      <c r="AK26" s="21">
        <v>187.12799999999999</v>
      </c>
      <c r="AL26" s="21">
        <v>-5.7000000000000002E-2</v>
      </c>
      <c r="AM26" s="21"/>
      <c r="AN26" s="21">
        <v>-1.6077600000000001</v>
      </c>
      <c r="AO26" s="21">
        <v>635.83299999999997</v>
      </c>
      <c r="AP26" s="21"/>
      <c r="AQ26" s="21">
        <v>8.0850000000000009</v>
      </c>
      <c r="AR26" s="21"/>
      <c r="AS26" s="35" t="s">
        <v>126</v>
      </c>
      <c r="AT26" s="21">
        <v>1.2582</v>
      </c>
      <c r="AU26" s="21">
        <v>441.20100000000002</v>
      </c>
      <c r="AV26" s="21">
        <v>350.661</v>
      </c>
      <c r="AW26" s="21">
        <v>22.8675</v>
      </c>
      <c r="AX26" s="21"/>
      <c r="AY26" s="21"/>
      <c r="AZ26" s="21" t="s">
        <v>139</v>
      </c>
      <c r="BA26" s="21">
        <v>152.55099999999999</v>
      </c>
      <c r="BB26" s="21">
        <v>198.04900000000001</v>
      </c>
      <c r="BC26" s="21">
        <v>123.604</v>
      </c>
      <c r="BD26" s="21" t="s">
        <v>139</v>
      </c>
      <c r="BE26" s="21">
        <v>47.542999999999999</v>
      </c>
      <c r="BF26" s="21" t="s">
        <v>139</v>
      </c>
      <c r="BG26" s="21">
        <v>10.5305</v>
      </c>
    </row>
    <row r="27" spans="1:59" x14ac:dyDescent="0.35">
      <c r="A27" s="25">
        <v>1920402</v>
      </c>
      <c r="B27" s="26">
        <v>43669.25</v>
      </c>
      <c r="C27" s="28">
        <v>0.84322399999999997</v>
      </c>
      <c r="D27" s="25"/>
      <c r="E27" s="25">
        <v>325</v>
      </c>
      <c r="F27" s="29">
        <v>0.26044200000000001</v>
      </c>
      <c r="G27" s="25"/>
      <c r="H27" s="28">
        <v>14.347200000000001</v>
      </c>
      <c r="I27" s="27">
        <v>156.37700000000001</v>
      </c>
      <c r="J27" s="25" t="str">
        <f>CHOOSE(1+ABS(ROUND(Table_Query_from_chem3[[#This Row],[WINDDIR_AVG °AZ]]/45,0)),"N","NE","E","SE","S","SW","W","NW","N")</f>
        <v>SE</v>
      </c>
      <c r="K27" s="28">
        <v>5.4206200000000004</v>
      </c>
      <c r="L27" s="25">
        <v>6.47</v>
      </c>
      <c r="M27" s="25"/>
      <c r="N27" s="25">
        <v>7.22</v>
      </c>
      <c r="O27" s="25"/>
      <c r="P27" s="21">
        <v>0.33884399999999998</v>
      </c>
      <c r="Q27" s="21">
        <v>0.65900000000000003</v>
      </c>
      <c r="R27" s="21"/>
      <c r="S27" s="21">
        <v>32.885899999999999</v>
      </c>
      <c r="T27" s="21">
        <v>0.10299999999999999</v>
      </c>
      <c r="U27" s="21"/>
      <c r="V27" s="21">
        <v>8.4756199999999993</v>
      </c>
      <c r="W27" s="21">
        <v>5.7000000000000002E-2</v>
      </c>
      <c r="X27" s="21"/>
      <c r="Y27" s="21">
        <v>2.4793599999999998</v>
      </c>
      <c r="Z27" s="21">
        <v>7.6999999999999999E-2</v>
      </c>
      <c r="AA27" s="21"/>
      <c r="AB27" s="21">
        <v>1.9694</v>
      </c>
      <c r="AC27" s="21">
        <v>0.41399999999999998</v>
      </c>
      <c r="AD27" s="21"/>
      <c r="AE27" s="21">
        <v>22.950299999999999</v>
      </c>
      <c r="AF27" s="21">
        <v>0.754</v>
      </c>
      <c r="AG27" s="21"/>
      <c r="AH27" s="21">
        <v>16.031500000000001</v>
      </c>
      <c r="AI27" s="21">
        <v>0.752857</v>
      </c>
      <c r="AJ27" s="21"/>
      <c r="AK27" s="21">
        <v>12.1419</v>
      </c>
      <c r="AL27" s="21">
        <v>0.39100000000000001</v>
      </c>
      <c r="AM27" s="21"/>
      <c r="AN27" s="21">
        <v>11.028700000000001</v>
      </c>
      <c r="AO27" s="21">
        <v>385.5</v>
      </c>
      <c r="AP27" s="21"/>
      <c r="AQ27" s="21">
        <v>0.64400000000000002</v>
      </c>
      <c r="AR27" s="21"/>
      <c r="AS27" s="35" t="s">
        <v>126</v>
      </c>
      <c r="AT27" s="21">
        <v>1.7625900000000001</v>
      </c>
      <c r="AU27" s="21">
        <v>69.096999999999994</v>
      </c>
      <c r="AV27" s="21">
        <v>39.201999999999998</v>
      </c>
      <c r="AW27" s="21">
        <v>55.208199999999998</v>
      </c>
      <c r="AX27" s="21"/>
      <c r="AY27" s="21"/>
      <c r="AZ27" s="21" t="s">
        <v>139</v>
      </c>
      <c r="BA27" s="21">
        <v>152.96199999999999</v>
      </c>
      <c r="BB27" s="21">
        <v>146.989</v>
      </c>
      <c r="BC27" s="21">
        <v>47.078200000000002</v>
      </c>
      <c r="BD27" s="21" t="s">
        <v>139</v>
      </c>
      <c r="BE27" s="21">
        <v>86.076499999999996</v>
      </c>
      <c r="BF27" s="21" t="s">
        <v>139</v>
      </c>
      <c r="BG27" s="21">
        <v>18.174099999999999</v>
      </c>
    </row>
    <row r="28" spans="1:59" x14ac:dyDescent="0.35">
      <c r="A28" s="25">
        <v>1920803</v>
      </c>
      <c r="B28" s="26">
        <v>43673.75</v>
      </c>
      <c r="C28" s="28">
        <v>3.1972833333333332E-2</v>
      </c>
      <c r="D28" s="25"/>
      <c r="E28" s="25">
        <v>127</v>
      </c>
      <c r="F28" s="21">
        <v>9.2222499999999999E-2</v>
      </c>
      <c r="G28" s="21"/>
      <c r="H28" s="28">
        <v>29.1861</v>
      </c>
      <c r="I28" s="27">
        <v>257.61200000000002</v>
      </c>
      <c r="J28" s="25" t="str">
        <f>CHOOSE(1+ABS(ROUND(Table7[[#This Row],[WINDDIR_AVG °AZ]]/45,0)),"N","NE","E","SE","S","SW","W","NW","N")</f>
        <v>W</v>
      </c>
      <c r="K28" s="21">
        <v>3.6096699999999999</v>
      </c>
      <c r="L28" s="25">
        <v>6.72</v>
      </c>
      <c r="M28" s="25"/>
      <c r="N28" s="25">
        <v>5.01</v>
      </c>
      <c r="O28" s="25"/>
      <c r="P28" s="21">
        <v>0.19054599999999999</v>
      </c>
      <c r="Q28" s="21">
        <v>0.36299999999999999</v>
      </c>
      <c r="R28" s="21"/>
      <c r="S28" s="21">
        <v>18.114699999999999</v>
      </c>
      <c r="T28" s="21">
        <v>3.7999999999999999E-2</v>
      </c>
      <c r="U28" s="21"/>
      <c r="V28" s="21">
        <v>3.1269300000000002</v>
      </c>
      <c r="W28" s="21">
        <v>6.4000000000000001E-2</v>
      </c>
      <c r="X28" s="21"/>
      <c r="Y28" s="21">
        <v>2.7838400000000001</v>
      </c>
      <c r="Z28" s="21">
        <v>0.184</v>
      </c>
      <c r="AA28" s="21"/>
      <c r="AB28" s="21">
        <v>4.7060899999999997</v>
      </c>
      <c r="AC28" s="21">
        <v>0.49757099999999999</v>
      </c>
      <c r="AD28" s="21"/>
      <c r="AE28" s="21">
        <v>27.583100000000002</v>
      </c>
      <c r="AF28" s="21">
        <v>0.38</v>
      </c>
      <c r="AG28" s="21"/>
      <c r="AH28" s="21">
        <v>8.0795200000000005</v>
      </c>
      <c r="AI28" s="21">
        <v>0.39325700000000002</v>
      </c>
      <c r="AJ28" s="21"/>
      <c r="AK28" s="21">
        <v>6.3423600000000002</v>
      </c>
      <c r="AL28" s="21">
        <v>0.16200000000000001</v>
      </c>
      <c r="AM28" s="21"/>
      <c r="AN28" s="21">
        <v>4.5694299999999997</v>
      </c>
      <c r="AO28" s="21">
        <v>269.75</v>
      </c>
      <c r="AP28" s="21"/>
      <c r="AQ28" s="21">
        <v>0.80789999999999995</v>
      </c>
      <c r="AR28" s="21"/>
      <c r="AS28" s="35" t="s">
        <v>126</v>
      </c>
      <c r="AT28" s="21">
        <v>2.97525</v>
      </c>
      <c r="AU28" s="21">
        <v>56.503799999999998</v>
      </c>
      <c r="AV28" s="21">
        <v>18.991299999999999</v>
      </c>
      <c r="AW28" s="21">
        <v>99.377399999999994</v>
      </c>
      <c r="AX28" s="21"/>
      <c r="AY28" s="21"/>
      <c r="AZ28" s="21" t="s">
        <v>139</v>
      </c>
      <c r="BA28" s="21">
        <v>121.017</v>
      </c>
      <c r="BB28" s="21">
        <v>110.133</v>
      </c>
      <c r="BC28" s="21">
        <v>59.135599999999997</v>
      </c>
      <c r="BD28" s="21" t="s">
        <v>139</v>
      </c>
      <c r="BE28" s="21">
        <v>181.40700000000001</v>
      </c>
      <c r="BF28" s="21" t="s">
        <v>139</v>
      </c>
      <c r="BG28" s="21">
        <v>8.7059999999999995</v>
      </c>
    </row>
    <row r="29" spans="1:59" x14ac:dyDescent="0.35">
      <c r="A29" s="25">
        <v>1921201</v>
      </c>
      <c r="B29" s="26">
        <v>43677.75</v>
      </c>
      <c r="C29" s="28">
        <v>2.9770599999999998</v>
      </c>
      <c r="D29" s="25"/>
      <c r="E29" s="25">
        <v>64</v>
      </c>
      <c r="F29" s="29">
        <v>0.401418</v>
      </c>
      <c r="G29" s="25"/>
      <c r="H29" s="28">
        <v>18.2605</v>
      </c>
      <c r="I29" s="27">
        <v>279.25400000000002</v>
      </c>
      <c r="J29" s="25" t="str">
        <f>CHOOSE(1+ABS(ROUND(Table_Query_from_chem3[[#This Row],[WINDDIR_AVG °AZ]]/45,0)),"N","NE","E","SE","S","SW","W","NW","N")</f>
        <v>W</v>
      </c>
      <c r="K29" s="28">
        <v>6.8407</v>
      </c>
      <c r="L29" s="25">
        <v>6.24</v>
      </c>
      <c r="M29" s="25"/>
      <c r="N29" s="25">
        <v>16.84</v>
      </c>
      <c r="O29" s="25"/>
      <c r="P29" s="21">
        <v>0.57543999999999995</v>
      </c>
      <c r="Q29" s="21">
        <v>0.79400000000000004</v>
      </c>
      <c r="R29" s="21"/>
      <c r="S29" s="21">
        <v>39.622700000000002</v>
      </c>
      <c r="T29" s="21">
        <v>8.2000000000000003E-2</v>
      </c>
      <c r="U29" s="21"/>
      <c r="V29" s="21">
        <v>6.7475800000000001</v>
      </c>
      <c r="W29" s="21">
        <v>6.4000000000000001E-2</v>
      </c>
      <c r="X29" s="21"/>
      <c r="Y29" s="21">
        <v>2.7838400000000001</v>
      </c>
      <c r="Z29" s="21">
        <v>0.21299999999999999</v>
      </c>
      <c r="AA29" s="21"/>
      <c r="AB29" s="21">
        <v>5.4478099999999996</v>
      </c>
      <c r="AC29" s="21">
        <v>1.37571</v>
      </c>
      <c r="AD29" s="21"/>
      <c r="AE29" s="21">
        <v>76.263300000000001</v>
      </c>
      <c r="AF29" s="21">
        <v>2.552</v>
      </c>
      <c r="AG29" s="21"/>
      <c r="AH29" s="21">
        <v>54.260399999999997</v>
      </c>
      <c r="AI29" s="21">
        <v>3.44543</v>
      </c>
      <c r="AJ29" s="21"/>
      <c r="AK29" s="21">
        <v>55.567</v>
      </c>
      <c r="AL29" s="21">
        <v>-5.7000000000000002E-2</v>
      </c>
      <c r="AM29" s="21"/>
      <c r="AN29" s="21">
        <v>-1.6077600000000001</v>
      </c>
      <c r="AO29" s="21">
        <v>395.25</v>
      </c>
      <c r="AP29" s="21"/>
      <c r="AQ29" s="21">
        <v>1.99</v>
      </c>
      <c r="AR29" s="21"/>
      <c r="AS29" s="35" t="s">
        <v>126</v>
      </c>
      <c r="AT29" s="21">
        <v>1.21454</v>
      </c>
      <c r="AU29" s="21">
        <v>131.43700000000001</v>
      </c>
      <c r="AV29" s="21">
        <v>108.22</v>
      </c>
      <c r="AW29" s="21">
        <v>19.375299999999999</v>
      </c>
      <c r="AX29" s="21"/>
      <c r="AY29" s="21"/>
      <c r="AZ29" s="21" t="s">
        <v>139</v>
      </c>
      <c r="BA29" s="21">
        <v>148.108</v>
      </c>
      <c r="BB29" s="21">
        <v>182.71899999999999</v>
      </c>
      <c r="BC29" s="21">
        <v>64.313199999999995</v>
      </c>
      <c r="BD29" s="21" t="s">
        <v>139</v>
      </c>
      <c r="BE29" s="21">
        <v>62.278700000000001</v>
      </c>
      <c r="BF29" s="21" t="s">
        <v>139</v>
      </c>
      <c r="BG29" s="21">
        <v>10.4764</v>
      </c>
    </row>
    <row r="30" spans="1:59" x14ac:dyDescent="0.35">
      <c r="A30" s="25">
        <v>1922002</v>
      </c>
      <c r="B30" s="26">
        <v>43685.25</v>
      </c>
      <c r="C30" s="28">
        <v>3.5070399999999999</v>
      </c>
      <c r="D30" s="25"/>
      <c r="E30" s="25">
        <v>1008</v>
      </c>
      <c r="F30" s="29">
        <v>0.54649499999999995</v>
      </c>
      <c r="G30" s="25"/>
      <c r="H30" s="28">
        <v>15.8348</v>
      </c>
      <c r="I30" s="27">
        <v>245.541</v>
      </c>
      <c r="J30" s="25" t="str">
        <f>CHOOSE(1+ABS(ROUND(Table_Query_from_chem3[[#This Row],[WINDDIR_AVG °AZ]]/45,0)),"N","NE","E","SE","S","SW","W","NW","N")</f>
        <v>SW</v>
      </c>
      <c r="K30" s="28">
        <v>7.4828799999999998</v>
      </c>
      <c r="L30" s="25">
        <v>4.95</v>
      </c>
      <c r="M30" s="25"/>
      <c r="N30" s="25">
        <v>13.74</v>
      </c>
      <c r="O30" s="25"/>
      <c r="P30" s="21">
        <v>11.2202</v>
      </c>
      <c r="Q30" s="21">
        <v>0.51100000000000001</v>
      </c>
      <c r="R30" s="21"/>
      <c r="S30" s="21">
        <v>25.500299999999999</v>
      </c>
      <c r="T30" s="21">
        <v>5.5E-2</v>
      </c>
      <c r="U30" s="21"/>
      <c r="V30" s="21">
        <v>4.5258200000000004</v>
      </c>
      <c r="W30" s="21">
        <v>5.5E-2</v>
      </c>
      <c r="X30" s="21"/>
      <c r="Y30" s="21">
        <v>2.3923700000000001</v>
      </c>
      <c r="Z30" s="21">
        <v>6.9000000000000006E-2</v>
      </c>
      <c r="AA30" s="21"/>
      <c r="AB30" s="21">
        <v>1.76478</v>
      </c>
      <c r="AC30" s="21">
        <v>1.0157099999999999</v>
      </c>
      <c r="AD30" s="21"/>
      <c r="AE30" s="21">
        <v>56.306600000000003</v>
      </c>
      <c r="AF30" s="21">
        <v>2.202</v>
      </c>
      <c r="AG30" s="21"/>
      <c r="AH30" s="21">
        <v>46.8187</v>
      </c>
      <c r="AI30" s="21">
        <v>1.8157099999999999</v>
      </c>
      <c r="AJ30" s="21"/>
      <c r="AK30" s="21">
        <v>29.2834</v>
      </c>
      <c r="AL30" s="21">
        <v>0.34599999999999997</v>
      </c>
      <c r="AM30" s="21"/>
      <c r="AN30" s="21">
        <v>9.7593999999999994</v>
      </c>
      <c r="AO30" s="21">
        <v>344.58300000000003</v>
      </c>
      <c r="AP30" s="21"/>
      <c r="AQ30" s="21">
        <v>1.085</v>
      </c>
      <c r="AR30" s="21"/>
      <c r="AS30" s="35" t="s">
        <v>126</v>
      </c>
      <c r="AT30" s="21">
        <v>1.18367</v>
      </c>
      <c r="AU30" s="21">
        <v>101.63200000000001</v>
      </c>
      <c r="AV30" s="21">
        <v>85.861500000000007</v>
      </c>
      <c r="AW30" s="21">
        <v>16.822500000000002</v>
      </c>
      <c r="AX30" s="21"/>
      <c r="AY30" s="21"/>
      <c r="AZ30" s="21" t="s">
        <v>139</v>
      </c>
      <c r="BA30" s="21">
        <v>136.489</v>
      </c>
      <c r="BB30" s="21">
        <v>194.46100000000001</v>
      </c>
      <c r="BC30" s="21">
        <v>62.552300000000002</v>
      </c>
      <c r="BD30" s="21" t="s">
        <v>139</v>
      </c>
      <c r="BE30" s="21">
        <v>80.976900000000001</v>
      </c>
      <c r="BF30" s="21" t="s">
        <v>139</v>
      </c>
      <c r="BG30" s="21">
        <v>14.3504</v>
      </c>
    </row>
    <row r="31" spans="1:59" x14ac:dyDescent="0.35">
      <c r="A31" s="25">
        <v>1922003</v>
      </c>
      <c r="B31" s="26">
        <v>43685.75</v>
      </c>
      <c r="C31" s="28">
        <v>3.0113599999999998</v>
      </c>
      <c r="D31" s="25"/>
      <c r="E31" s="25">
        <v>675</v>
      </c>
      <c r="F31" s="29">
        <v>0.57385299999999995</v>
      </c>
      <c r="G31" s="25"/>
      <c r="H31" s="28">
        <v>15.3803</v>
      </c>
      <c r="I31" s="27">
        <v>283.56599999999997</v>
      </c>
      <c r="J31" s="25" t="str">
        <f>CHOOSE(1+ABS(ROUND(Table_Query_from_chem3[[#This Row],[WINDDIR_AVG °AZ]]/45,0)),"N","NE","E","SE","S","SW","W","NW","N")</f>
        <v>W</v>
      </c>
      <c r="K31" s="28">
        <v>11.7447</v>
      </c>
      <c r="L31" s="25">
        <v>5.03</v>
      </c>
      <c r="M31" s="25"/>
      <c r="N31" s="25">
        <v>9.4499999999999993</v>
      </c>
      <c r="O31" s="25"/>
      <c r="P31" s="21">
        <v>9.3325399999999998</v>
      </c>
      <c r="Q31" s="21">
        <v>0.28899999999999998</v>
      </c>
      <c r="R31" s="21"/>
      <c r="S31" s="21">
        <v>14.421900000000001</v>
      </c>
      <c r="T31" s="21">
        <v>1.7999999999999999E-2</v>
      </c>
      <c r="U31" s="21"/>
      <c r="V31" s="21">
        <v>1.4811799999999999</v>
      </c>
      <c r="W31" s="21">
        <v>5.8000000000000003E-2</v>
      </c>
      <c r="X31" s="21"/>
      <c r="Y31" s="21">
        <v>2.5228600000000001</v>
      </c>
      <c r="Z31" s="21">
        <v>5.0999999999999997E-2</v>
      </c>
      <c r="AA31" s="21"/>
      <c r="AB31" s="21">
        <v>1.3044</v>
      </c>
      <c r="AC31" s="21">
        <v>0.74185699999999999</v>
      </c>
      <c r="AD31" s="21"/>
      <c r="AE31" s="21">
        <v>41.1252</v>
      </c>
      <c r="AF31" s="21">
        <v>1.1879999999999999</v>
      </c>
      <c r="AG31" s="21"/>
      <c r="AH31" s="21">
        <v>25.2591</v>
      </c>
      <c r="AI31" s="21">
        <v>1.7050000000000001</v>
      </c>
      <c r="AJ31" s="21"/>
      <c r="AK31" s="21">
        <v>27.497800000000002</v>
      </c>
      <c r="AL31" s="21">
        <v>0.222</v>
      </c>
      <c r="AM31" s="21"/>
      <c r="AN31" s="21">
        <v>6.2618099999999997</v>
      </c>
      <c r="AO31" s="21">
        <v>218.5</v>
      </c>
      <c r="AP31" s="21"/>
      <c r="AQ31" s="21">
        <v>0.78449999999999998</v>
      </c>
      <c r="AR31" s="21"/>
      <c r="AS31" s="35" t="s">
        <v>126</v>
      </c>
      <c r="AT31" s="21">
        <v>1.18815</v>
      </c>
      <c r="AU31" s="21">
        <v>70.123199999999997</v>
      </c>
      <c r="AV31" s="21">
        <v>59.018799999999999</v>
      </c>
      <c r="AW31" s="21">
        <v>17.197199999999999</v>
      </c>
      <c r="AX31" s="21"/>
      <c r="AY31" s="21"/>
      <c r="AZ31" s="21" t="s">
        <v>139</v>
      </c>
      <c r="BA31" s="21">
        <v>106.718</v>
      </c>
      <c r="BB31" s="21">
        <v>141.65799999999999</v>
      </c>
      <c r="BC31" s="21">
        <v>25.799499999999998</v>
      </c>
      <c r="BD31" s="21" t="s">
        <v>139</v>
      </c>
      <c r="BE31" s="21">
        <v>56.796700000000001</v>
      </c>
      <c r="BF31" s="21" t="s">
        <v>139</v>
      </c>
      <c r="BG31" s="21">
        <v>9.8758999999999997</v>
      </c>
    </row>
    <row r="32" spans="1:59" x14ac:dyDescent="0.35">
      <c r="A32" s="25">
        <v>1922104</v>
      </c>
      <c r="B32" s="26">
        <v>43686.25</v>
      </c>
      <c r="C32" s="28">
        <v>10.6288</v>
      </c>
      <c r="D32" s="25"/>
      <c r="E32" s="25">
        <v>637</v>
      </c>
      <c r="F32" s="29">
        <v>0.53450600000000004</v>
      </c>
      <c r="G32" s="25"/>
      <c r="H32" s="28">
        <v>14.9968</v>
      </c>
      <c r="I32" s="27">
        <v>280.76799999999997</v>
      </c>
      <c r="J32" s="25" t="str">
        <f>CHOOSE(1+ABS(ROUND(Table_Query_from_chem3[[#This Row],[WINDDIR_AVG °AZ]]/45,0)),"N","NE","E","SE","S","SW","W","NW","N")</f>
        <v>W</v>
      </c>
      <c r="K32" s="28">
        <v>11.290699999999999</v>
      </c>
      <c r="L32" s="25">
        <v>5.17</v>
      </c>
      <c r="M32" s="25"/>
      <c r="N32" s="25">
        <v>9.4600000000000009</v>
      </c>
      <c r="O32" s="25"/>
      <c r="P32" s="21">
        <v>6.7608300000000003</v>
      </c>
      <c r="Q32" s="21">
        <v>0.39700000000000002</v>
      </c>
      <c r="R32" s="21"/>
      <c r="S32" s="21">
        <v>19.811399999999999</v>
      </c>
      <c r="T32" s="21">
        <v>3.6999999999999998E-2</v>
      </c>
      <c r="U32" s="21"/>
      <c r="V32" s="21">
        <v>3.0446399999999998</v>
      </c>
      <c r="W32" s="21">
        <v>5.5E-2</v>
      </c>
      <c r="X32" s="21"/>
      <c r="Y32" s="21">
        <v>2.3923700000000001</v>
      </c>
      <c r="Z32" s="21">
        <v>5.8999999999999997E-2</v>
      </c>
      <c r="AA32" s="21"/>
      <c r="AB32" s="21">
        <v>1.50902</v>
      </c>
      <c r="AC32" s="21">
        <v>0.83571399999999996</v>
      </c>
      <c r="AD32" s="21"/>
      <c r="AE32" s="21">
        <v>46.328200000000002</v>
      </c>
      <c r="AF32" s="21">
        <v>1.34</v>
      </c>
      <c r="AG32" s="21"/>
      <c r="AH32" s="21">
        <v>28.4909</v>
      </c>
      <c r="AI32" s="21">
        <v>1.9264300000000001</v>
      </c>
      <c r="AJ32" s="21"/>
      <c r="AK32" s="21">
        <v>31.068999999999999</v>
      </c>
      <c r="AL32" s="21">
        <v>0.313</v>
      </c>
      <c r="AM32" s="21"/>
      <c r="AN32" s="21">
        <v>8.8285900000000002</v>
      </c>
      <c r="AO32" s="21">
        <v>229.333</v>
      </c>
      <c r="AP32" s="21"/>
      <c r="AQ32" s="21">
        <v>0.99050000000000005</v>
      </c>
      <c r="AR32" s="21"/>
      <c r="AS32" s="35" t="s">
        <v>126</v>
      </c>
      <c r="AT32" s="21">
        <v>1.1668499999999999</v>
      </c>
      <c r="AU32" s="21">
        <v>79.799400000000006</v>
      </c>
      <c r="AV32" s="21">
        <v>68.388499999999993</v>
      </c>
      <c r="AW32" s="21">
        <v>15.400600000000001</v>
      </c>
      <c r="AX32" s="21"/>
      <c r="AY32" s="21"/>
      <c r="AZ32" s="21" t="s">
        <v>139</v>
      </c>
      <c r="BA32" s="21">
        <v>105.38500000000001</v>
      </c>
      <c r="BB32" s="21">
        <v>116.17100000000001</v>
      </c>
      <c r="BC32" s="21">
        <v>30.1982</v>
      </c>
      <c r="BD32" s="21" t="s">
        <v>139</v>
      </c>
      <c r="BE32" s="21">
        <v>44.413699999999999</v>
      </c>
      <c r="BF32" s="21" t="s">
        <v>139</v>
      </c>
      <c r="BG32" s="21">
        <v>7.8521999999999998</v>
      </c>
    </row>
    <row r="33" spans="1:59" x14ac:dyDescent="0.35">
      <c r="A33" s="25">
        <v>1922101</v>
      </c>
      <c r="B33" s="26">
        <v>43686.75</v>
      </c>
      <c r="C33" s="28">
        <v>3.6599400000000002</v>
      </c>
      <c r="D33" s="25"/>
      <c r="E33" s="25">
        <v>421</v>
      </c>
      <c r="F33" s="29">
        <v>0.47876600000000002</v>
      </c>
      <c r="G33" s="25"/>
      <c r="H33" s="28">
        <v>14.7523</v>
      </c>
      <c r="I33" s="27">
        <v>269.351</v>
      </c>
      <c r="J33" s="25" t="str">
        <f>CHOOSE(1+ABS(ROUND(Table_Query_from_chem3[[#This Row],[WINDDIR_AVG °AZ]]/45,0)),"N","NE","E","SE","S","SW","W","NW","N")</f>
        <v>W</v>
      </c>
      <c r="K33" s="28">
        <v>6.9678000000000004</v>
      </c>
      <c r="L33" s="25">
        <v>4.82</v>
      </c>
      <c r="M33" s="25"/>
      <c r="N33" s="25">
        <v>8.49</v>
      </c>
      <c r="O33" s="25"/>
      <c r="P33" s="21">
        <v>15.1356</v>
      </c>
      <c r="Q33" s="21">
        <v>0.185</v>
      </c>
      <c r="R33" s="21"/>
      <c r="S33" s="21">
        <v>9.2319999999999993</v>
      </c>
      <c r="T33" s="21">
        <v>1.9E-2</v>
      </c>
      <c r="U33" s="21"/>
      <c r="V33" s="21">
        <v>1.5634600000000001</v>
      </c>
      <c r="W33" s="21">
        <v>5.8999999999999997E-2</v>
      </c>
      <c r="X33" s="21"/>
      <c r="Y33" s="21">
        <v>2.56636</v>
      </c>
      <c r="Z33" s="21">
        <v>8.5000000000000006E-2</v>
      </c>
      <c r="AA33" s="21"/>
      <c r="AB33" s="21">
        <v>2.17401</v>
      </c>
      <c r="AC33" s="21">
        <v>0.28028599999999998</v>
      </c>
      <c r="AD33" s="21"/>
      <c r="AE33" s="21">
        <v>15.537800000000001</v>
      </c>
      <c r="AF33" s="21">
        <v>0.68799999999999994</v>
      </c>
      <c r="AG33" s="21"/>
      <c r="AH33" s="21">
        <v>14.6282</v>
      </c>
      <c r="AI33" s="21">
        <v>1.10714</v>
      </c>
      <c r="AJ33" s="21"/>
      <c r="AK33" s="21">
        <v>17.855699999999999</v>
      </c>
      <c r="AL33" s="21">
        <v>0.38400000000000001</v>
      </c>
      <c r="AM33" s="21"/>
      <c r="AN33" s="21">
        <v>10.831200000000001</v>
      </c>
      <c r="AO33" s="21">
        <v>282.75</v>
      </c>
      <c r="AP33" s="21"/>
      <c r="AQ33" s="21">
        <v>0.48520000000000002</v>
      </c>
      <c r="AR33" s="21"/>
      <c r="AS33" s="35" t="s">
        <v>126</v>
      </c>
      <c r="AT33" s="21">
        <v>1.0643800000000001</v>
      </c>
      <c r="AU33" s="21">
        <v>46.103999999999999</v>
      </c>
      <c r="AV33" s="21">
        <v>43.315199999999997</v>
      </c>
      <c r="AW33" s="21">
        <v>6.2376699999999996</v>
      </c>
      <c r="AX33" s="21"/>
      <c r="AY33" s="21"/>
      <c r="AZ33" s="21" t="s">
        <v>139</v>
      </c>
      <c r="BA33" s="21">
        <v>124.571</v>
      </c>
      <c r="BB33" s="21">
        <v>170.82400000000001</v>
      </c>
      <c r="BC33" s="21">
        <v>34.366700000000002</v>
      </c>
      <c r="BD33" s="21" t="s">
        <v>139</v>
      </c>
      <c r="BE33" s="21">
        <v>50.692900000000002</v>
      </c>
      <c r="BF33" s="21" t="s">
        <v>139</v>
      </c>
      <c r="BG33" s="21">
        <v>8.5295000000000005</v>
      </c>
    </row>
    <row r="34" spans="1:59" x14ac:dyDescent="0.35">
      <c r="A34" s="25">
        <v>1922202</v>
      </c>
      <c r="B34" s="26">
        <v>43687.25</v>
      </c>
      <c r="C34" s="28">
        <v>10.7781</v>
      </c>
      <c r="D34" s="25"/>
      <c r="E34" s="25">
        <v>750</v>
      </c>
      <c r="F34" s="29">
        <v>0.49720300000000001</v>
      </c>
      <c r="G34" s="25"/>
      <c r="H34" s="28">
        <v>14.9815</v>
      </c>
      <c r="I34" s="27">
        <v>286.08199999999999</v>
      </c>
      <c r="J34" s="25" t="str">
        <f>CHOOSE(1+ABS(ROUND(Table_Query_from_chem3[[#This Row],[WINDDIR_AVG °AZ]]/45,0)),"N","NE","E","SE","S","SW","W","NW","N")</f>
        <v>W</v>
      </c>
      <c r="K34" s="28">
        <v>13.6128</v>
      </c>
      <c r="L34" s="25">
        <v>5.38</v>
      </c>
      <c r="M34" s="25"/>
      <c r="N34" s="25">
        <v>8.23</v>
      </c>
      <c r="O34" s="25"/>
      <c r="P34" s="21">
        <v>4.1686899999999998</v>
      </c>
      <c r="Q34" s="21">
        <v>0.40500000000000003</v>
      </c>
      <c r="R34" s="21"/>
      <c r="S34" s="21">
        <v>20.210599999999999</v>
      </c>
      <c r="T34" s="21">
        <v>4.8000000000000001E-2</v>
      </c>
      <c r="U34" s="21"/>
      <c r="V34" s="21">
        <v>3.9498000000000002</v>
      </c>
      <c r="W34" s="21">
        <v>5.5E-2</v>
      </c>
      <c r="X34" s="21"/>
      <c r="Y34" s="21">
        <v>2.3923700000000001</v>
      </c>
      <c r="Z34" s="21">
        <v>5.3999999999999999E-2</v>
      </c>
      <c r="AA34" s="21"/>
      <c r="AB34" s="21">
        <v>1.38113</v>
      </c>
      <c r="AC34" s="21">
        <v>0.77271400000000001</v>
      </c>
      <c r="AD34" s="21"/>
      <c r="AE34" s="21">
        <v>42.835799999999999</v>
      </c>
      <c r="AF34" s="21">
        <v>0.79600000000000004</v>
      </c>
      <c r="AG34" s="21"/>
      <c r="AH34" s="21">
        <v>16.924499999999998</v>
      </c>
      <c r="AI34" s="21">
        <v>2.077</v>
      </c>
      <c r="AJ34" s="21"/>
      <c r="AK34" s="21">
        <v>33.497399999999999</v>
      </c>
      <c r="AL34" s="21">
        <v>0.38400000000000001</v>
      </c>
      <c r="AM34" s="21"/>
      <c r="AN34" s="21">
        <v>10.831200000000001</v>
      </c>
      <c r="AO34" s="21">
        <v>229.5</v>
      </c>
      <c r="AP34" s="21"/>
      <c r="AQ34" s="21">
        <v>1.0369999999999999</v>
      </c>
      <c r="AR34" s="21"/>
      <c r="AS34" s="35" t="s">
        <v>126</v>
      </c>
      <c r="AT34" s="21">
        <v>1.22295</v>
      </c>
      <c r="AU34" s="21">
        <v>74.909400000000005</v>
      </c>
      <c r="AV34" s="21">
        <v>61.253100000000003</v>
      </c>
      <c r="AW34" s="21">
        <v>20.058900000000001</v>
      </c>
      <c r="AX34" s="21"/>
      <c r="AY34" s="21"/>
      <c r="AZ34" s="21" t="s">
        <v>139</v>
      </c>
      <c r="BA34" s="21">
        <v>119.313</v>
      </c>
      <c r="BB34" s="21">
        <v>146.74700000000001</v>
      </c>
      <c r="BC34" s="21">
        <v>38.515700000000002</v>
      </c>
      <c r="BD34" s="21" t="s">
        <v>139</v>
      </c>
      <c r="BE34" s="21">
        <v>55.424100000000003</v>
      </c>
      <c r="BF34" s="21" t="s">
        <v>139</v>
      </c>
      <c r="BG34" s="21">
        <v>9.0737000000000005</v>
      </c>
    </row>
    <row r="35" spans="1:59" x14ac:dyDescent="0.35">
      <c r="A35" s="25">
        <v>1922203</v>
      </c>
      <c r="B35" s="26">
        <v>43687.75</v>
      </c>
      <c r="C35" s="28">
        <v>7.9328000000000003</v>
      </c>
      <c r="D35" s="25"/>
      <c r="E35" s="25">
        <v>570</v>
      </c>
      <c r="F35" s="29">
        <v>0.332866</v>
      </c>
      <c r="G35" s="25"/>
      <c r="H35" s="28">
        <v>15.088900000000001</v>
      </c>
      <c r="I35" s="27">
        <v>295.79599999999999</v>
      </c>
      <c r="J35" s="25" t="str">
        <f>CHOOSE(1+ABS(ROUND(Table_Query_from_chem3[[#This Row],[WINDDIR_AVG °AZ]]/45,0)),"N","NE","E","SE","S","SW","W","NW","N")</f>
        <v>NW</v>
      </c>
      <c r="K35" s="28">
        <v>12.3284</v>
      </c>
      <c r="L35" s="25">
        <v>5.14</v>
      </c>
      <c r="M35" s="25"/>
      <c r="N35" s="25">
        <v>6.4</v>
      </c>
      <c r="O35" s="25"/>
      <c r="P35" s="21">
        <v>7.2443600000000004</v>
      </c>
      <c r="Q35" s="21">
        <v>0.214</v>
      </c>
      <c r="R35" s="21"/>
      <c r="S35" s="21">
        <v>10.6792</v>
      </c>
      <c r="T35" s="21">
        <v>2.4E-2</v>
      </c>
      <c r="U35" s="21"/>
      <c r="V35" s="21">
        <v>1.9749000000000001</v>
      </c>
      <c r="W35" s="21">
        <v>5.7000000000000002E-2</v>
      </c>
      <c r="X35" s="21"/>
      <c r="Y35" s="21">
        <v>2.4793599999999998</v>
      </c>
      <c r="Z35" s="21">
        <v>8.5000000000000006E-2</v>
      </c>
      <c r="AA35" s="21"/>
      <c r="AB35" s="21">
        <v>2.17401</v>
      </c>
      <c r="AC35" s="21">
        <v>0.164571</v>
      </c>
      <c r="AD35" s="21"/>
      <c r="AE35" s="21">
        <v>9.1230899999999995</v>
      </c>
      <c r="AF35" s="21">
        <v>0.42899999999999999</v>
      </c>
      <c r="AG35" s="21"/>
      <c r="AH35" s="21">
        <v>9.1213499999999996</v>
      </c>
      <c r="AI35" s="21">
        <v>0.70414299999999996</v>
      </c>
      <c r="AJ35" s="21"/>
      <c r="AK35" s="21">
        <v>11.356199999999999</v>
      </c>
      <c r="AL35" s="21">
        <v>0.26600000000000001</v>
      </c>
      <c r="AM35" s="21"/>
      <c r="AN35" s="21">
        <v>7.5028899999999998</v>
      </c>
      <c r="AO35" s="21">
        <v>203.667</v>
      </c>
      <c r="AP35" s="21"/>
      <c r="AQ35" s="21">
        <v>0.32590000000000002</v>
      </c>
      <c r="AR35" s="21"/>
      <c r="AS35" s="35" t="s">
        <v>126</v>
      </c>
      <c r="AT35" s="21">
        <v>1.2017100000000001</v>
      </c>
      <c r="AU35" s="21">
        <v>33.624499999999998</v>
      </c>
      <c r="AV35" s="21">
        <v>27.980499999999999</v>
      </c>
      <c r="AW35" s="21">
        <v>18.3233</v>
      </c>
      <c r="AX35" s="21"/>
      <c r="AY35" s="21"/>
      <c r="AZ35" s="21" t="s">
        <v>139</v>
      </c>
      <c r="BA35" s="21">
        <v>104.726</v>
      </c>
      <c r="BB35" s="21">
        <v>128.304</v>
      </c>
      <c r="BC35" s="21">
        <v>32.436700000000002</v>
      </c>
      <c r="BD35" s="21" t="s">
        <v>139</v>
      </c>
      <c r="BE35" s="21">
        <v>38.615699999999997</v>
      </c>
      <c r="BF35" s="21" t="s">
        <v>139</v>
      </c>
      <c r="BG35" s="21"/>
    </row>
    <row r="36" spans="1:59" x14ac:dyDescent="0.35">
      <c r="A36" s="25">
        <v>1922304</v>
      </c>
      <c r="B36" s="26">
        <v>43688.25</v>
      </c>
      <c r="C36" s="28">
        <v>9.0082000000000004</v>
      </c>
      <c r="D36" s="25"/>
      <c r="E36" s="25">
        <v>371</v>
      </c>
      <c r="F36" s="29">
        <v>0.31750800000000001</v>
      </c>
      <c r="G36" s="25"/>
      <c r="H36" s="28">
        <v>15.2864</v>
      </c>
      <c r="I36" s="27">
        <v>310.589</v>
      </c>
      <c r="J36" s="25" t="str">
        <f>CHOOSE(1+ABS(ROUND(Table_Query_from_chem3[[#This Row],[WINDDIR_AVG °AZ]]/45,0)),"N","NE","E","SE","S","SW","W","NW","N")</f>
        <v>NW</v>
      </c>
      <c r="K36" s="28">
        <v>14.616300000000001</v>
      </c>
      <c r="L36" s="25">
        <v>5.42</v>
      </c>
      <c r="M36" s="25"/>
      <c r="N36" s="25">
        <v>4.87</v>
      </c>
      <c r="O36" s="25"/>
      <c r="P36" s="21">
        <v>3.8018900000000002</v>
      </c>
      <c r="Q36" s="21">
        <v>5.5E-2</v>
      </c>
      <c r="R36" s="21"/>
      <c r="S36" s="21">
        <v>2.74465</v>
      </c>
      <c r="T36" s="21">
        <v>1.2999999999999999E-2</v>
      </c>
      <c r="U36" s="21"/>
      <c r="V36" s="21">
        <v>1.0697399999999999</v>
      </c>
      <c r="W36" s="21">
        <v>5.8000000000000003E-2</v>
      </c>
      <c r="X36" s="21"/>
      <c r="Y36" s="21">
        <v>2.5228600000000001</v>
      </c>
      <c r="Z36" s="21">
        <v>5.8000000000000003E-2</v>
      </c>
      <c r="AA36" s="21"/>
      <c r="AB36" s="21">
        <v>1.4834400000000001</v>
      </c>
      <c r="AC36" s="21">
        <v>0.57471399999999995</v>
      </c>
      <c r="AD36" s="21"/>
      <c r="AE36" s="21">
        <v>31.859500000000001</v>
      </c>
      <c r="AF36" s="21">
        <v>0.54</v>
      </c>
      <c r="AG36" s="21"/>
      <c r="AH36" s="21">
        <v>11.481400000000001</v>
      </c>
      <c r="AI36" s="21">
        <v>0.51814300000000002</v>
      </c>
      <c r="AJ36" s="21"/>
      <c r="AK36" s="21">
        <v>8.3564799999999995</v>
      </c>
      <c r="AL36" s="21">
        <v>0.378</v>
      </c>
      <c r="AM36" s="21"/>
      <c r="AN36" s="21">
        <v>10.662000000000001</v>
      </c>
      <c r="AO36" s="21">
        <v>279</v>
      </c>
      <c r="AP36" s="21"/>
      <c r="AQ36" s="21">
        <v>0.5363</v>
      </c>
      <c r="AR36" s="21"/>
      <c r="AS36" s="35" t="s">
        <v>126</v>
      </c>
      <c r="AT36" s="21">
        <v>1.4247799999999999</v>
      </c>
      <c r="AU36" s="21">
        <v>43.4557</v>
      </c>
      <c r="AV36" s="21">
        <v>30.4999</v>
      </c>
      <c r="AW36" s="21">
        <v>35.036700000000003</v>
      </c>
      <c r="AX36" s="21"/>
      <c r="AY36" s="21"/>
      <c r="AZ36" s="21" t="s">
        <v>139</v>
      </c>
      <c r="BA36" s="21">
        <v>128.023</v>
      </c>
      <c r="BB36" s="21">
        <v>96.566299999999998</v>
      </c>
      <c r="BC36" s="21">
        <v>56.630400000000002</v>
      </c>
      <c r="BD36" s="21" t="s">
        <v>139</v>
      </c>
      <c r="BE36" s="21">
        <v>43.512599999999999</v>
      </c>
      <c r="BF36" s="21" t="s">
        <v>139</v>
      </c>
      <c r="BG36" s="21">
        <v>7.4104000000000001</v>
      </c>
    </row>
    <row r="37" spans="1:59" x14ac:dyDescent="0.35">
      <c r="A37" s="25">
        <v>1922406</v>
      </c>
      <c r="B37" s="26">
        <v>43689.25</v>
      </c>
      <c r="C37" s="28">
        <v>3.13232</v>
      </c>
      <c r="D37" s="25"/>
      <c r="E37" s="25">
        <v>152</v>
      </c>
      <c r="F37" s="29">
        <v>0.39776</v>
      </c>
      <c r="G37" s="25"/>
      <c r="H37" s="28">
        <v>14.8902</v>
      </c>
      <c r="I37" s="27">
        <v>279.55099999999999</v>
      </c>
      <c r="J37" s="25" t="str">
        <f>CHOOSE(1+ABS(ROUND(Table_Query_from_chem3[[#This Row],[WINDDIR_AVG °AZ]]/45,0)),"N","NE","E","SE","S","SW","W","NW","N")</f>
        <v>W</v>
      </c>
      <c r="K37" s="28">
        <v>15.575799999999999</v>
      </c>
      <c r="L37" s="25">
        <v>5.29</v>
      </c>
      <c r="M37" s="25"/>
      <c r="N37" s="25">
        <v>13.4</v>
      </c>
      <c r="O37" s="25"/>
      <c r="P37" s="21">
        <v>5.1286100000000001</v>
      </c>
      <c r="Q37" s="21">
        <v>0.50800000000000001</v>
      </c>
      <c r="R37" s="21"/>
      <c r="S37" s="21">
        <v>25.3506</v>
      </c>
      <c r="T37" s="21">
        <v>9.5000000000000001E-2</v>
      </c>
      <c r="U37" s="21"/>
      <c r="V37" s="21">
        <v>7.8173199999999996</v>
      </c>
      <c r="W37" s="21">
        <v>7.4999999999999997E-2</v>
      </c>
      <c r="X37" s="21"/>
      <c r="Y37" s="21">
        <v>3.2623199999999999</v>
      </c>
      <c r="Z37" s="21">
        <v>0.29799999999999999</v>
      </c>
      <c r="AA37" s="21"/>
      <c r="AB37" s="21">
        <v>7.62181</v>
      </c>
      <c r="AC37" s="21">
        <v>1.161</v>
      </c>
      <c r="AD37" s="21"/>
      <c r="AE37" s="21">
        <v>64.360500000000002</v>
      </c>
      <c r="AF37" s="21">
        <v>1.7629999999999999</v>
      </c>
      <c r="AG37" s="21"/>
      <c r="AH37" s="21">
        <v>37.484699999999997</v>
      </c>
      <c r="AI37" s="21">
        <v>2.6040000000000001</v>
      </c>
      <c r="AJ37" s="21"/>
      <c r="AK37" s="21">
        <v>41.996699999999997</v>
      </c>
      <c r="AL37" s="21">
        <v>0.38700000000000001</v>
      </c>
      <c r="AM37" s="21"/>
      <c r="AN37" s="21">
        <v>10.915900000000001</v>
      </c>
      <c r="AO37" s="21">
        <v>335.91699999999997</v>
      </c>
      <c r="AP37" s="21"/>
      <c r="AQ37" s="21">
        <v>1.488</v>
      </c>
      <c r="AR37" s="21"/>
      <c r="AS37" s="35" t="s">
        <v>126</v>
      </c>
      <c r="AT37" s="21">
        <v>1.25563</v>
      </c>
      <c r="AU37" s="21">
        <v>113.506</v>
      </c>
      <c r="AV37" s="21">
        <v>90.397300000000001</v>
      </c>
      <c r="AW37" s="21">
        <v>22.666</v>
      </c>
      <c r="AX37" s="21"/>
      <c r="AY37" s="21"/>
      <c r="AZ37" s="21" t="s">
        <v>139</v>
      </c>
      <c r="BA37" s="21">
        <v>128.58600000000001</v>
      </c>
      <c r="BB37" s="21">
        <v>125.917</v>
      </c>
      <c r="BC37" s="21">
        <v>98.85</v>
      </c>
      <c r="BD37" s="21" t="s">
        <v>139</v>
      </c>
      <c r="BE37" s="21">
        <v>50.0364</v>
      </c>
      <c r="BF37" s="21" t="s">
        <v>139</v>
      </c>
      <c r="BG37" s="21"/>
    </row>
    <row r="38" spans="1:59" x14ac:dyDescent="0.35">
      <c r="A38" s="25">
        <v>1922502</v>
      </c>
      <c r="B38" s="26">
        <v>43690.25</v>
      </c>
      <c r="C38" s="28">
        <v>6.6784299999999996</v>
      </c>
      <c r="D38" s="25"/>
      <c r="E38" s="25">
        <v>543</v>
      </c>
      <c r="F38" s="29">
        <v>0.579488</v>
      </c>
      <c r="G38" s="25"/>
      <c r="H38" s="28">
        <v>15.1753</v>
      </c>
      <c r="I38" s="27">
        <v>286.608</v>
      </c>
      <c r="J38" s="25" t="str">
        <f>CHOOSE(1+ABS(ROUND(Table_Query_from_chem3[[#This Row],[WINDDIR_AVG °AZ]]/45,0)),"N","NE","E","SE","S","SW","W","NW","N")</f>
        <v>W</v>
      </c>
      <c r="K38" s="28">
        <v>10.7874</v>
      </c>
      <c r="L38" s="25">
        <v>6.25</v>
      </c>
      <c r="M38" s="25"/>
      <c r="N38" s="25">
        <v>25.5</v>
      </c>
      <c r="O38" s="25"/>
      <c r="P38" s="21">
        <v>0.56234099999999998</v>
      </c>
      <c r="Q38" s="21">
        <v>1.3380000000000001</v>
      </c>
      <c r="R38" s="21"/>
      <c r="S38" s="21">
        <v>66.769800000000004</v>
      </c>
      <c r="T38" s="21">
        <v>0.22600000000000001</v>
      </c>
      <c r="U38" s="21"/>
      <c r="V38" s="21">
        <v>18.597000000000001</v>
      </c>
      <c r="W38" s="21">
        <v>8.3000000000000004E-2</v>
      </c>
      <c r="X38" s="21"/>
      <c r="Y38" s="21">
        <v>3.6103000000000001</v>
      </c>
      <c r="Z38" s="21">
        <v>0.16800000000000001</v>
      </c>
      <c r="AA38" s="21"/>
      <c r="AB38" s="21">
        <v>4.2968599999999997</v>
      </c>
      <c r="AC38" s="21">
        <v>2.88</v>
      </c>
      <c r="AD38" s="21"/>
      <c r="AE38" s="21">
        <v>159.654</v>
      </c>
      <c r="AF38" s="21">
        <v>3.012</v>
      </c>
      <c r="AG38" s="21"/>
      <c r="AH38" s="21">
        <v>64.040800000000004</v>
      </c>
      <c r="AI38" s="21">
        <v>8.2371400000000001</v>
      </c>
      <c r="AJ38" s="21"/>
      <c r="AK38" s="21">
        <v>132.84700000000001</v>
      </c>
      <c r="AL38" s="21">
        <v>0.54400000000000004</v>
      </c>
      <c r="AM38" s="21"/>
      <c r="AN38" s="21">
        <v>15.3443</v>
      </c>
      <c r="AO38" s="21">
        <v>376.66699999999997</v>
      </c>
      <c r="AP38" s="21"/>
      <c r="AQ38" s="21">
        <v>3.6829999999999998</v>
      </c>
      <c r="AR38" s="21"/>
      <c r="AS38" s="35" t="s">
        <v>126</v>
      </c>
      <c r="AT38" s="21">
        <v>1.1943900000000001</v>
      </c>
      <c r="AU38" s="21">
        <v>253.48599999999999</v>
      </c>
      <c r="AV38" s="21">
        <v>212.232</v>
      </c>
      <c r="AW38" s="21">
        <v>17.7166</v>
      </c>
      <c r="AX38" s="21"/>
      <c r="AY38" s="21"/>
      <c r="AZ38" s="21" t="s">
        <v>139</v>
      </c>
      <c r="BA38" s="21">
        <v>117.69</v>
      </c>
      <c r="BB38" s="21">
        <v>161.191</v>
      </c>
      <c r="BC38" s="21">
        <v>114.164</v>
      </c>
      <c r="BD38" s="21" t="s">
        <v>139</v>
      </c>
      <c r="BE38" s="21">
        <v>149.98699999999999</v>
      </c>
      <c r="BF38" s="21" t="s">
        <v>139</v>
      </c>
      <c r="BG38" s="21">
        <v>15.461499999999999</v>
      </c>
    </row>
    <row r="39" spans="1:59" x14ac:dyDescent="0.35">
      <c r="A39" s="25">
        <v>1922804</v>
      </c>
      <c r="B39" s="26">
        <v>43693.25</v>
      </c>
      <c r="C39" s="28">
        <v>4.6225899999999998</v>
      </c>
      <c r="D39" s="25"/>
      <c r="E39" s="25">
        <v>225</v>
      </c>
      <c r="F39" s="29">
        <v>0.349962</v>
      </c>
      <c r="G39" s="25"/>
      <c r="H39" s="28">
        <v>14.6289</v>
      </c>
      <c r="I39" s="27">
        <v>253.393</v>
      </c>
      <c r="J39" s="25" t="str">
        <f>CHOOSE(1+ABS(ROUND(Table_Query_from_chem3[[#This Row],[WINDDIR_AVG °AZ]]/45,0)),"N","NE","E","SE","S","SW","W","NW","N")</f>
        <v>W</v>
      </c>
      <c r="K39" s="28">
        <v>7.7381200000000003</v>
      </c>
      <c r="L39" s="25">
        <v>5.0599999999999996</v>
      </c>
      <c r="M39" s="25"/>
      <c r="N39" s="25">
        <v>9.1199999999999992</v>
      </c>
      <c r="O39" s="25"/>
      <c r="P39" s="21">
        <v>8.7096400000000003</v>
      </c>
      <c r="Q39" s="21">
        <v>0.54300000000000004</v>
      </c>
      <c r="R39" s="21"/>
      <c r="S39" s="21">
        <v>27.097200000000001</v>
      </c>
      <c r="T39" s="21">
        <v>0.17399999999999999</v>
      </c>
      <c r="U39" s="21"/>
      <c r="V39" s="21">
        <v>14.318</v>
      </c>
      <c r="W39" s="21">
        <v>7.1999999999999995E-2</v>
      </c>
      <c r="X39" s="21"/>
      <c r="Y39" s="21">
        <v>3.1318199999999998</v>
      </c>
      <c r="Z39" s="21">
        <v>5.0999999999999997E-2</v>
      </c>
      <c r="AA39" s="21"/>
      <c r="AB39" s="21">
        <v>1.3044</v>
      </c>
      <c r="AC39" s="21">
        <v>0.52071400000000001</v>
      </c>
      <c r="AD39" s="21"/>
      <c r="AE39" s="21">
        <v>28.866</v>
      </c>
      <c r="AF39" s="21">
        <v>1.1919999999999999</v>
      </c>
      <c r="AG39" s="21"/>
      <c r="AH39" s="21">
        <v>25.344200000000001</v>
      </c>
      <c r="AI39" s="21">
        <v>1.7404299999999999</v>
      </c>
      <c r="AJ39" s="21"/>
      <c r="AK39" s="21">
        <v>28.069199999999999</v>
      </c>
      <c r="AL39" s="21">
        <v>0.42</v>
      </c>
      <c r="AM39" s="21"/>
      <c r="AN39" s="21">
        <v>11.8467</v>
      </c>
      <c r="AO39" s="21">
        <v>329.91699999999997</v>
      </c>
      <c r="AP39" s="21"/>
      <c r="AQ39" s="21">
        <v>0.73419999999999996</v>
      </c>
      <c r="AR39" s="21"/>
      <c r="AS39" s="35" t="s">
        <v>126</v>
      </c>
      <c r="AT39" s="21">
        <v>1.27745</v>
      </c>
      <c r="AU39" s="21">
        <v>83.366600000000005</v>
      </c>
      <c r="AV39" s="21">
        <v>65.260099999999994</v>
      </c>
      <c r="AW39" s="21">
        <v>24.365100000000002</v>
      </c>
      <c r="AX39" s="21"/>
      <c r="AY39" s="21"/>
      <c r="AZ39" s="21" t="s">
        <v>139</v>
      </c>
      <c r="BA39" s="21"/>
      <c r="BB39" s="21"/>
      <c r="BC39" s="21"/>
      <c r="BD39" s="21" t="s">
        <v>139</v>
      </c>
      <c r="BE39" s="21"/>
      <c r="BF39" s="21" t="s">
        <v>139</v>
      </c>
      <c r="BG39" s="21"/>
    </row>
    <row r="40" spans="1:59" x14ac:dyDescent="0.35">
      <c r="A40" s="25">
        <v>1922801</v>
      </c>
      <c r="B40" s="26">
        <v>43693.75</v>
      </c>
      <c r="C40" s="28">
        <v>6.8305699999999998</v>
      </c>
      <c r="D40" s="25"/>
      <c r="E40" s="25">
        <v>375</v>
      </c>
      <c r="F40" s="29">
        <v>0.50516700000000003</v>
      </c>
      <c r="G40" s="25"/>
      <c r="H40" s="28">
        <v>18.261099999999999</v>
      </c>
      <c r="I40" s="27">
        <v>252.489</v>
      </c>
      <c r="J40" s="25" t="str">
        <f>CHOOSE(1+ABS(ROUND(Table_Query_from_chem3[[#This Row],[WINDDIR_AVG °AZ]]/45,0)),"N","NE","E","SE","S","SW","W","NW","N")</f>
        <v>W</v>
      </c>
      <c r="K40" s="28">
        <v>4.2042900000000003</v>
      </c>
      <c r="L40" s="25">
        <v>4.28</v>
      </c>
      <c r="M40" s="25"/>
      <c r="N40" s="25">
        <v>34.700000000000003</v>
      </c>
      <c r="O40" s="25"/>
      <c r="P40" s="21">
        <v>52.480699999999999</v>
      </c>
      <c r="Q40" s="21">
        <v>0.42699999999999999</v>
      </c>
      <c r="R40" s="21"/>
      <c r="S40" s="21">
        <v>21.308399999999999</v>
      </c>
      <c r="T40" s="21">
        <v>9.6000000000000002E-2</v>
      </c>
      <c r="U40" s="21"/>
      <c r="V40" s="21">
        <v>7.89961</v>
      </c>
      <c r="W40" s="21">
        <v>6.2E-2</v>
      </c>
      <c r="X40" s="21"/>
      <c r="Y40" s="21">
        <v>2.69685</v>
      </c>
      <c r="Z40" s="21">
        <v>8.3000000000000004E-2</v>
      </c>
      <c r="AA40" s="21"/>
      <c r="AB40" s="21">
        <v>2.1228500000000001</v>
      </c>
      <c r="AC40" s="21">
        <v>1.7357100000000001</v>
      </c>
      <c r="AD40" s="21"/>
      <c r="AE40" s="21">
        <v>96.220100000000002</v>
      </c>
      <c r="AF40" s="21">
        <v>2.911</v>
      </c>
      <c r="AG40" s="21"/>
      <c r="AH40" s="21">
        <v>61.8934</v>
      </c>
      <c r="AI40" s="21">
        <v>5.6242900000000002</v>
      </c>
      <c r="AJ40" s="21"/>
      <c r="AK40" s="21">
        <v>90.707099999999997</v>
      </c>
      <c r="AL40" s="21">
        <v>0.35199999999999998</v>
      </c>
      <c r="AM40" s="21"/>
      <c r="AN40" s="21">
        <v>9.9286399999999997</v>
      </c>
      <c r="AO40" s="21">
        <v>540</v>
      </c>
      <c r="AP40" s="21"/>
      <c r="AQ40" s="21">
        <v>2.2120000000000002</v>
      </c>
      <c r="AR40" s="21"/>
      <c r="AS40" s="35" t="s">
        <v>126</v>
      </c>
      <c r="AT40" s="21">
        <v>1.1220399999999999</v>
      </c>
      <c r="AU40" s="21">
        <v>182.364</v>
      </c>
      <c r="AV40" s="21">
        <v>162.529</v>
      </c>
      <c r="AW40" s="21">
        <v>11.501899999999999</v>
      </c>
      <c r="AX40" s="21"/>
      <c r="AY40" s="21"/>
      <c r="AZ40" s="21" t="s">
        <v>139</v>
      </c>
      <c r="BA40" s="21">
        <v>209.33099999999999</v>
      </c>
      <c r="BB40" s="21">
        <v>205.251</v>
      </c>
      <c r="BC40" s="21">
        <v>58.69</v>
      </c>
      <c r="BD40" s="21" t="s">
        <v>139</v>
      </c>
      <c r="BE40" s="21">
        <v>152.09800000000001</v>
      </c>
      <c r="BF40" s="21" t="s">
        <v>139</v>
      </c>
      <c r="BG40" s="21">
        <v>36.3688</v>
      </c>
    </row>
    <row r="41" spans="1:59" x14ac:dyDescent="0.35">
      <c r="A41" s="25">
        <v>1922902</v>
      </c>
      <c r="B41" s="26">
        <v>43694.25</v>
      </c>
      <c r="C41" s="28">
        <v>10.922599999999999</v>
      </c>
      <c r="D41" s="25"/>
      <c r="E41" s="25">
        <v>471</v>
      </c>
      <c r="F41" s="29">
        <v>0.38295499999999999</v>
      </c>
      <c r="G41" s="25"/>
      <c r="H41" s="28">
        <v>16.6373</v>
      </c>
      <c r="I41" s="27">
        <v>247.22</v>
      </c>
      <c r="J41" s="25" t="str">
        <f>CHOOSE(1+ABS(ROUND(Table_Query_from_chem3[[#This Row],[WINDDIR_AVG °AZ]]/45,0)),"N","NE","E","SE","S","SW","W","NW","N")</f>
        <v>SW</v>
      </c>
      <c r="K41" s="28">
        <v>6.7193500000000004</v>
      </c>
      <c r="L41" s="25">
        <v>4.12</v>
      </c>
      <c r="M41" s="25"/>
      <c r="N41" s="25">
        <v>62</v>
      </c>
      <c r="O41" s="25"/>
      <c r="P41" s="21">
        <v>75.857799999999997</v>
      </c>
      <c r="Q41" s="21">
        <v>0.70899999999999996</v>
      </c>
      <c r="R41" s="21"/>
      <c r="S41" s="21">
        <v>35.381</v>
      </c>
      <c r="T41" s="21">
        <v>0.13400000000000001</v>
      </c>
      <c r="U41" s="21"/>
      <c r="V41" s="21">
        <v>11.0265</v>
      </c>
      <c r="W41" s="21">
        <v>0.15</v>
      </c>
      <c r="X41" s="21"/>
      <c r="Y41" s="21">
        <v>6.5246300000000002</v>
      </c>
      <c r="Z41" s="21">
        <v>0.16300000000000001</v>
      </c>
      <c r="AA41" s="21"/>
      <c r="AB41" s="21">
        <v>4.1689800000000004</v>
      </c>
      <c r="AC41" s="21">
        <v>3.5614300000000001</v>
      </c>
      <c r="AD41" s="21"/>
      <c r="AE41" s="21">
        <v>197.429</v>
      </c>
      <c r="AF41" s="21">
        <v>6.9630000000000001</v>
      </c>
      <c r="AG41" s="21"/>
      <c r="AH41" s="21">
        <v>148.047</v>
      </c>
      <c r="AI41" s="21">
        <v>8.7242899999999999</v>
      </c>
      <c r="AJ41" s="21"/>
      <c r="AK41" s="21">
        <v>140.703</v>
      </c>
      <c r="AL41" s="21">
        <v>0.39300000000000002</v>
      </c>
      <c r="AM41" s="21"/>
      <c r="AN41" s="21">
        <v>11.085100000000001</v>
      </c>
      <c r="AO41" s="21">
        <v>723.91700000000003</v>
      </c>
      <c r="AP41" s="21"/>
      <c r="AQ41" s="21">
        <v>4.4279999999999999</v>
      </c>
      <c r="AR41" s="21"/>
      <c r="AS41" s="35" t="s">
        <v>126</v>
      </c>
      <c r="AT41" s="21">
        <v>1.1001399999999999</v>
      </c>
      <c r="AU41" s="21">
        <v>329.86099999999999</v>
      </c>
      <c r="AV41" s="21">
        <v>299.83499999999998</v>
      </c>
      <c r="AW41" s="21">
        <v>9.5367200000000008</v>
      </c>
      <c r="AX41" s="21"/>
      <c r="AY41" s="21"/>
      <c r="AZ41" s="21" t="s">
        <v>139</v>
      </c>
      <c r="BA41" s="21">
        <v>277.42500000000001</v>
      </c>
      <c r="BB41" s="21">
        <v>260.68799999999999</v>
      </c>
      <c r="BC41" s="21">
        <v>86.314599999999999</v>
      </c>
      <c r="BD41" s="21" t="s">
        <v>139</v>
      </c>
      <c r="BE41" s="21">
        <v>189.56299999999999</v>
      </c>
      <c r="BF41" s="21" t="s">
        <v>139</v>
      </c>
      <c r="BG41" s="21">
        <v>60.290700000000001</v>
      </c>
    </row>
    <row r="42" spans="1:59" x14ac:dyDescent="0.35">
      <c r="A42" s="25">
        <v>1922903</v>
      </c>
      <c r="B42" s="26">
        <v>43694.75</v>
      </c>
      <c r="C42" s="28">
        <v>1.37801</v>
      </c>
      <c r="D42" s="25"/>
      <c r="E42" s="25">
        <v>110</v>
      </c>
      <c r="F42" s="29">
        <v>0.29788599999999998</v>
      </c>
      <c r="G42" s="25"/>
      <c r="H42" s="28">
        <v>17.665099999999999</v>
      </c>
      <c r="I42" s="27">
        <v>260.52800000000002</v>
      </c>
      <c r="J42" s="25" t="str">
        <f>CHOOSE(1+ABS(ROUND(Table_Query_from_chem3[[#This Row],[WINDDIR_AVG °AZ]]/45,0)),"N","NE","E","SE","S","SW","W","NW","N")</f>
        <v>W</v>
      </c>
      <c r="K42" s="28">
        <v>6.3446100000000003</v>
      </c>
      <c r="L42" s="25">
        <v>4.3099999999999996</v>
      </c>
      <c r="M42" s="25"/>
      <c r="N42" s="25">
        <v>47.6</v>
      </c>
      <c r="O42" s="25"/>
      <c r="P42" s="21">
        <v>48.977899999999998</v>
      </c>
      <c r="Q42" s="21">
        <v>0.54</v>
      </c>
      <c r="R42" s="21"/>
      <c r="S42" s="21">
        <v>26.947500000000002</v>
      </c>
      <c r="T42" s="21">
        <v>0.11899999999999999</v>
      </c>
      <c r="U42" s="21"/>
      <c r="V42" s="21">
        <v>9.7922200000000004</v>
      </c>
      <c r="W42" s="21">
        <v>0.17899999999999999</v>
      </c>
      <c r="X42" s="21"/>
      <c r="Y42" s="21">
        <v>7.78606</v>
      </c>
      <c r="Z42" s="21">
        <v>0.29599999999999999</v>
      </c>
      <c r="AA42" s="21"/>
      <c r="AB42" s="21">
        <v>7.5706600000000002</v>
      </c>
      <c r="AC42" s="21">
        <v>3.2014300000000002</v>
      </c>
      <c r="AD42" s="21"/>
      <c r="AE42" s="21">
        <v>177.47300000000001</v>
      </c>
      <c r="AF42" s="21">
        <v>5.8319999999999999</v>
      </c>
      <c r="AG42" s="21"/>
      <c r="AH42" s="21">
        <v>123.999</v>
      </c>
      <c r="AI42" s="21">
        <v>7.3514299999999997</v>
      </c>
      <c r="AJ42" s="21"/>
      <c r="AK42" s="21">
        <v>118.562</v>
      </c>
      <c r="AL42" s="21">
        <v>0.63600000000000001</v>
      </c>
      <c r="AM42" s="21"/>
      <c r="AN42" s="21">
        <v>17.9392</v>
      </c>
      <c r="AO42" s="21">
        <v>572.25</v>
      </c>
      <c r="AP42" s="21"/>
      <c r="AQ42" s="21">
        <v>3.9489999999999998</v>
      </c>
      <c r="AR42" s="21"/>
      <c r="AS42" s="35" t="s">
        <v>126</v>
      </c>
      <c r="AT42" s="21">
        <v>1.0679700000000001</v>
      </c>
      <c r="AU42" s="21">
        <v>278.20600000000002</v>
      </c>
      <c r="AV42" s="21">
        <v>260.50099999999998</v>
      </c>
      <c r="AW42" s="21">
        <v>6.5734300000000001</v>
      </c>
      <c r="AX42" s="21"/>
      <c r="AY42" s="21"/>
      <c r="AZ42" s="21" t="s">
        <v>139</v>
      </c>
      <c r="BA42" s="21"/>
      <c r="BB42" s="21"/>
      <c r="BC42" s="21"/>
      <c r="BD42" s="21" t="s">
        <v>139</v>
      </c>
      <c r="BE42" s="21"/>
      <c r="BF42" s="21" t="s">
        <v>139</v>
      </c>
      <c r="BG42" s="21"/>
    </row>
    <row r="43" spans="1:59" x14ac:dyDescent="0.35">
      <c r="A43" s="25">
        <v>1923004</v>
      </c>
      <c r="B43" s="26">
        <v>43695.25</v>
      </c>
      <c r="C43" s="28">
        <v>9.6684199999999993</v>
      </c>
      <c r="D43" s="25"/>
      <c r="E43" s="25">
        <v>225</v>
      </c>
      <c r="F43" s="29">
        <v>0.70898399999999995</v>
      </c>
      <c r="G43" s="25"/>
      <c r="H43" s="28">
        <v>14.5245</v>
      </c>
      <c r="I43" s="27">
        <v>269.27199999999999</v>
      </c>
      <c r="J43" s="25" t="str">
        <f>CHOOSE(1+ABS(ROUND(Table_Query_from_chem3[[#This Row],[WINDDIR_AVG °AZ]]/45,0)),"N","NE","E","SE","S","SW","W","NW","N")</f>
        <v>W</v>
      </c>
      <c r="K43" s="28">
        <v>7.29732</v>
      </c>
      <c r="L43" s="25">
        <v>4.46</v>
      </c>
      <c r="M43" s="25"/>
      <c r="N43" s="25">
        <v>24.8</v>
      </c>
      <c r="O43" s="25"/>
      <c r="P43" s="21">
        <v>34.673699999999997</v>
      </c>
      <c r="Q43" s="21">
        <v>0.48199999999999998</v>
      </c>
      <c r="R43" s="21"/>
      <c r="S43" s="21">
        <v>24.053100000000001</v>
      </c>
      <c r="T43" s="21">
        <v>7.1999999999999995E-2</v>
      </c>
      <c r="U43" s="21"/>
      <c r="V43" s="21">
        <v>5.9247100000000001</v>
      </c>
      <c r="W43" s="21">
        <v>6.9000000000000006E-2</v>
      </c>
      <c r="X43" s="21"/>
      <c r="Y43" s="21">
        <v>3.0013299999999998</v>
      </c>
      <c r="Z43" s="21">
        <v>9.4E-2</v>
      </c>
      <c r="AA43" s="21"/>
      <c r="AB43" s="21">
        <v>2.4041999999999999</v>
      </c>
      <c r="AC43" s="21">
        <v>1.5428599999999999</v>
      </c>
      <c r="AD43" s="21"/>
      <c r="AE43" s="21">
        <v>85.528999999999996</v>
      </c>
      <c r="AF43" s="21">
        <v>2.7109999999999999</v>
      </c>
      <c r="AG43" s="21"/>
      <c r="AH43" s="21">
        <v>57.640999999999998</v>
      </c>
      <c r="AI43" s="21">
        <v>4.6942899999999996</v>
      </c>
      <c r="AJ43" s="21"/>
      <c r="AK43" s="21">
        <v>75.708299999999994</v>
      </c>
      <c r="AL43" s="21">
        <v>0.32800000000000001</v>
      </c>
      <c r="AM43" s="21"/>
      <c r="AN43" s="21">
        <v>9.25169</v>
      </c>
      <c r="AO43" s="21">
        <v>278.08300000000003</v>
      </c>
      <c r="AP43" s="21"/>
      <c r="AQ43" s="21">
        <v>1.855</v>
      </c>
      <c r="AR43" s="21"/>
      <c r="AS43" s="35" t="s">
        <v>126</v>
      </c>
      <c r="AT43" s="21">
        <v>1.0893699999999999</v>
      </c>
      <c r="AU43" s="21">
        <v>155.345</v>
      </c>
      <c r="AV43" s="21">
        <v>142.601</v>
      </c>
      <c r="AW43" s="21">
        <v>8.5545500000000008</v>
      </c>
      <c r="AX43" s="21"/>
      <c r="AY43" s="21"/>
      <c r="AZ43" s="21" t="s">
        <v>139</v>
      </c>
      <c r="BA43" s="21">
        <v>113.661</v>
      </c>
      <c r="BB43" s="21">
        <v>113.285</v>
      </c>
      <c r="BC43" s="21">
        <v>19.886900000000001</v>
      </c>
      <c r="BD43" s="21" t="s">
        <v>139</v>
      </c>
      <c r="BE43" s="21">
        <v>54.245699999999999</v>
      </c>
      <c r="BF43" s="21" t="s">
        <v>139</v>
      </c>
      <c r="BG43" s="21">
        <v>9.5573999999999995</v>
      </c>
    </row>
    <row r="44" spans="1:59" x14ac:dyDescent="0.35">
      <c r="A44" s="25">
        <v>1923005</v>
      </c>
      <c r="B44" s="26">
        <v>43695.75</v>
      </c>
      <c r="C44" s="28">
        <v>3.05471</v>
      </c>
      <c r="D44" s="25"/>
      <c r="E44" s="25">
        <v>94</v>
      </c>
      <c r="F44" s="29">
        <v>0.40680300000000003</v>
      </c>
      <c r="G44" s="25"/>
      <c r="H44" s="28">
        <v>16.7334</v>
      </c>
      <c r="I44" s="27">
        <v>267.52300000000002</v>
      </c>
      <c r="J44" s="25" t="str">
        <f>CHOOSE(1+ABS(ROUND(Table_Query_from_chem3[[#This Row],[WINDDIR_AVG °AZ]]/45,0)),"N","NE","E","SE","S","SW","W","NW","N")</f>
        <v>W</v>
      </c>
      <c r="K44" s="28">
        <v>4.0899099999999997</v>
      </c>
      <c r="L44" s="25">
        <v>4.82</v>
      </c>
      <c r="M44" s="25"/>
      <c r="N44" s="25">
        <v>24.2</v>
      </c>
      <c r="O44" s="25"/>
      <c r="P44" s="21">
        <v>15.1356</v>
      </c>
      <c r="Q44" s="21">
        <v>0.33200000000000002</v>
      </c>
      <c r="R44" s="21"/>
      <c r="S44" s="21">
        <v>16.567699999999999</v>
      </c>
      <c r="T44" s="21">
        <v>6.7000000000000004E-2</v>
      </c>
      <c r="U44" s="21"/>
      <c r="V44" s="21">
        <v>5.5132700000000003</v>
      </c>
      <c r="W44" s="21">
        <v>6.8000000000000005E-2</v>
      </c>
      <c r="X44" s="21"/>
      <c r="Y44" s="21">
        <v>2.95783</v>
      </c>
      <c r="Z44" s="21">
        <v>8.2000000000000003E-2</v>
      </c>
      <c r="AA44" s="21"/>
      <c r="AB44" s="21">
        <v>2.09728</v>
      </c>
      <c r="AC44" s="21">
        <v>2.52</v>
      </c>
      <c r="AD44" s="21"/>
      <c r="AE44" s="21">
        <v>139.697</v>
      </c>
      <c r="AF44" s="21">
        <v>2.7549999999999999</v>
      </c>
      <c r="AG44" s="21"/>
      <c r="AH44" s="21">
        <v>58.576500000000003</v>
      </c>
      <c r="AI44" s="21">
        <v>6.2442900000000003</v>
      </c>
      <c r="AJ44" s="21"/>
      <c r="AK44" s="21">
        <v>100.706</v>
      </c>
      <c r="AL44" s="21">
        <v>0.33400000000000002</v>
      </c>
      <c r="AM44" s="21"/>
      <c r="AN44" s="21">
        <v>9.4209200000000006</v>
      </c>
      <c r="AO44" s="21">
        <v>226.917</v>
      </c>
      <c r="AP44" s="21"/>
      <c r="AQ44" s="21">
        <v>2.8559999999999999</v>
      </c>
      <c r="AR44" s="21"/>
      <c r="AS44" s="35" t="s">
        <v>126</v>
      </c>
      <c r="AT44" s="21">
        <v>1.0780099999999999</v>
      </c>
      <c r="AU44" s="21">
        <v>181.864</v>
      </c>
      <c r="AV44" s="21">
        <v>168.70400000000001</v>
      </c>
      <c r="AW44" s="21">
        <v>7.5078399999999998</v>
      </c>
      <c r="AX44" s="21"/>
      <c r="AY44" s="21"/>
      <c r="AZ44" s="21" t="s">
        <v>139</v>
      </c>
      <c r="BA44" s="21">
        <v>131.953</v>
      </c>
      <c r="BB44" s="21">
        <v>124.974</v>
      </c>
      <c r="BC44" s="21">
        <v>37.468499999999999</v>
      </c>
      <c r="BD44" s="21" t="s">
        <v>139</v>
      </c>
      <c r="BE44" s="21">
        <v>51.960599999999999</v>
      </c>
      <c r="BF44" s="21" t="s">
        <v>139</v>
      </c>
      <c r="BG44" s="21"/>
    </row>
    <row r="45" spans="1:59" x14ac:dyDescent="0.35">
      <c r="A45" s="25">
        <v>1923106</v>
      </c>
      <c r="B45" s="26">
        <v>43696.25</v>
      </c>
      <c r="C45" s="28">
        <v>10.2524</v>
      </c>
      <c r="D45" s="25"/>
      <c r="E45" s="25">
        <v>190</v>
      </c>
      <c r="F45" s="29">
        <v>0.55125400000000002</v>
      </c>
      <c r="G45" s="25"/>
      <c r="H45" s="28">
        <v>18.188199999999998</v>
      </c>
      <c r="I45" s="27">
        <v>258.12900000000002</v>
      </c>
      <c r="J45" s="25" t="str">
        <f>CHOOSE(1+ABS(ROUND(Table_Query_from_chem3[[#This Row],[WINDDIR_AVG °AZ]]/45,0)),"N","NE","E","SE","S","SW","W","NW","N")</f>
        <v>W</v>
      </c>
      <c r="K45" s="28">
        <v>7.9398</v>
      </c>
      <c r="L45" s="25">
        <v>4.83</v>
      </c>
      <c r="M45" s="25"/>
      <c r="N45" s="25">
        <v>23</v>
      </c>
      <c r="O45" s="25"/>
      <c r="P45" s="21">
        <v>14.7911</v>
      </c>
      <c r="Q45" s="21">
        <v>0.56499999999999995</v>
      </c>
      <c r="R45" s="21"/>
      <c r="S45" s="21">
        <v>28.195</v>
      </c>
      <c r="T45" s="21">
        <v>9.9000000000000005E-2</v>
      </c>
      <c r="U45" s="21"/>
      <c r="V45" s="21">
        <v>8.1464700000000008</v>
      </c>
      <c r="W45" s="21">
        <v>6.0999999999999999E-2</v>
      </c>
      <c r="X45" s="21"/>
      <c r="Y45" s="21">
        <v>2.6533500000000001</v>
      </c>
      <c r="Z45" s="21">
        <v>6.7000000000000004E-2</v>
      </c>
      <c r="AA45" s="21"/>
      <c r="AB45" s="21">
        <v>1.71363</v>
      </c>
      <c r="AC45" s="21">
        <v>2.05714</v>
      </c>
      <c r="AD45" s="21"/>
      <c r="AE45" s="21">
        <v>114.039</v>
      </c>
      <c r="AF45" s="21">
        <v>2.798</v>
      </c>
      <c r="AG45" s="21"/>
      <c r="AH45" s="21">
        <v>59.4908</v>
      </c>
      <c r="AI45" s="21">
        <v>5.0485699999999998</v>
      </c>
      <c r="AJ45" s="21"/>
      <c r="AK45" s="21">
        <v>81.4221</v>
      </c>
      <c r="AL45" s="21">
        <v>0.375</v>
      </c>
      <c r="AM45" s="21"/>
      <c r="AN45" s="21">
        <v>10.577400000000001</v>
      </c>
      <c r="AO45" s="21">
        <v>343.5</v>
      </c>
      <c r="AP45" s="21"/>
      <c r="AQ45" s="21">
        <v>2.2269999999999999</v>
      </c>
      <c r="AR45" s="21"/>
      <c r="AS45" s="35" t="s">
        <v>126</v>
      </c>
      <c r="AT45" s="21">
        <v>1.11846</v>
      </c>
      <c r="AU45" s="21">
        <v>169.435</v>
      </c>
      <c r="AV45" s="21">
        <v>151.49</v>
      </c>
      <c r="AW45" s="21">
        <v>11.183299999999999</v>
      </c>
      <c r="AX45" s="21"/>
      <c r="AY45" s="21"/>
      <c r="AZ45" s="21" t="s">
        <v>139</v>
      </c>
      <c r="BA45" s="21">
        <v>129.864</v>
      </c>
      <c r="BB45" s="21">
        <v>118.363</v>
      </c>
      <c r="BC45" s="21"/>
      <c r="BD45" s="21" t="s">
        <v>139</v>
      </c>
      <c r="BE45" s="21">
        <v>58.883000000000003</v>
      </c>
      <c r="BF45" s="21" t="s">
        <v>139</v>
      </c>
      <c r="BG45" s="21"/>
    </row>
    <row r="46" spans="1:59" x14ac:dyDescent="0.35">
      <c r="A46" s="25">
        <v>1923301</v>
      </c>
      <c r="B46" s="26">
        <v>43698.75</v>
      </c>
      <c r="C46" s="28">
        <v>3.57321</v>
      </c>
      <c r="D46" s="25"/>
      <c r="E46" s="25">
        <v>659</v>
      </c>
      <c r="F46" s="29">
        <v>0.213975</v>
      </c>
      <c r="G46" s="25"/>
      <c r="H46" s="28">
        <v>17.532399999999999</v>
      </c>
      <c r="I46" s="27">
        <v>254.994</v>
      </c>
      <c r="J46" s="25" t="str">
        <f>CHOOSE(1+ABS(ROUND(Table_Query_from_chem3[[#This Row],[WINDDIR_AVG °AZ]]/45,0)),"N","NE","E","SE","S","SW","W","NW","N")</f>
        <v>W</v>
      </c>
      <c r="K46" s="28">
        <v>6.7412299999999998</v>
      </c>
      <c r="L46" s="25">
        <v>5.61</v>
      </c>
      <c r="M46" s="25"/>
      <c r="N46" s="25">
        <v>25.9</v>
      </c>
      <c r="O46" s="25"/>
      <c r="P46" s="21">
        <v>2.4547099999999999</v>
      </c>
      <c r="Q46" s="21">
        <v>0.70199999999999996</v>
      </c>
      <c r="R46" s="21"/>
      <c r="S46" s="21">
        <v>35.031700000000001</v>
      </c>
      <c r="T46" s="21">
        <v>7.1999999999999995E-2</v>
      </c>
      <c r="U46" s="21"/>
      <c r="V46" s="21">
        <v>5.9247100000000001</v>
      </c>
      <c r="W46" s="21">
        <v>7.3999999999999996E-2</v>
      </c>
      <c r="X46" s="21"/>
      <c r="Y46" s="21">
        <v>3.21882</v>
      </c>
      <c r="Z46" s="21">
        <v>0.14499999999999999</v>
      </c>
      <c r="AA46" s="21"/>
      <c r="AB46" s="21">
        <v>3.7086000000000001</v>
      </c>
      <c r="AC46" s="21">
        <v>2.88</v>
      </c>
      <c r="AD46" s="21"/>
      <c r="AE46" s="21">
        <v>159.654</v>
      </c>
      <c r="AF46" s="21">
        <v>2.15</v>
      </c>
      <c r="AG46" s="21"/>
      <c r="AH46" s="21">
        <v>45.713099999999997</v>
      </c>
      <c r="AI46" s="21">
        <v>6.9528600000000003</v>
      </c>
      <c r="AJ46" s="21"/>
      <c r="AK46" s="21">
        <v>112.134</v>
      </c>
      <c r="AL46" s="21">
        <v>0.36699999999999999</v>
      </c>
      <c r="AM46" s="21"/>
      <c r="AN46" s="21">
        <v>10.351699999999999</v>
      </c>
      <c r="AO46" s="21">
        <v>548.91700000000003</v>
      </c>
      <c r="AP46" s="21"/>
      <c r="AQ46" s="21">
        <v>3.59</v>
      </c>
      <c r="AR46" s="21"/>
      <c r="AS46" s="35" t="s">
        <v>122</v>
      </c>
      <c r="AT46" s="21">
        <v>1.24838</v>
      </c>
      <c r="AU46" s="21">
        <v>209.976</v>
      </c>
      <c r="AV46" s="21">
        <v>168.19900000000001</v>
      </c>
      <c r="AW46" s="21">
        <v>22.093900000000001</v>
      </c>
      <c r="AX46" s="21"/>
      <c r="AY46" s="21"/>
      <c r="AZ46" s="21" t="s">
        <v>139</v>
      </c>
      <c r="BA46" s="21">
        <v>157.578</v>
      </c>
      <c r="BB46" s="21">
        <v>292.82299999999998</v>
      </c>
      <c r="BC46" s="21">
        <v>74.132000000000005</v>
      </c>
      <c r="BD46" s="21" t="s">
        <v>139</v>
      </c>
      <c r="BE46" s="21">
        <v>210.75899999999999</v>
      </c>
      <c r="BF46" s="21" t="s">
        <v>139</v>
      </c>
      <c r="BG46" s="21">
        <v>19.040400000000002</v>
      </c>
    </row>
    <row r="47" spans="1:59" x14ac:dyDescent="0.35">
      <c r="A47" s="25">
        <v>1923603</v>
      </c>
      <c r="B47" s="26">
        <v>43701.75</v>
      </c>
      <c r="C47" s="28">
        <v>3.56277</v>
      </c>
      <c r="D47" s="25"/>
      <c r="E47" s="25">
        <v>551</v>
      </c>
      <c r="F47" s="29">
        <v>0.35612300000000002</v>
      </c>
      <c r="G47" s="25"/>
      <c r="H47" s="28">
        <v>15.411799999999999</v>
      </c>
      <c r="I47" s="27">
        <v>115.946</v>
      </c>
      <c r="J47" s="25" t="str">
        <f>CHOOSE(1+ABS(ROUND(Table_Query_from_chem3[[#This Row],[WINDDIR_AVG °AZ]]/45,0)),"N","NE","E","SE","S","SW","W","NW","N")</f>
        <v>SE</v>
      </c>
      <c r="K47" s="28">
        <v>3.2115</v>
      </c>
      <c r="L47" s="25">
        <v>5.59</v>
      </c>
      <c r="M47" s="25"/>
      <c r="N47" s="25">
        <v>6.47</v>
      </c>
      <c r="O47" s="25"/>
      <c r="P47" s="21">
        <v>2.5703900000000002</v>
      </c>
      <c r="Q47" s="21">
        <v>0.64700000000000002</v>
      </c>
      <c r="R47" s="21"/>
      <c r="S47" s="21">
        <v>32.286999999999999</v>
      </c>
      <c r="T47" s="21">
        <v>7.2999999999999995E-2</v>
      </c>
      <c r="U47" s="21"/>
      <c r="V47" s="21">
        <v>6.0069900000000001</v>
      </c>
      <c r="W47" s="21">
        <v>0.106</v>
      </c>
      <c r="X47" s="21"/>
      <c r="Y47" s="21">
        <v>4.6107399999999998</v>
      </c>
      <c r="Z47" s="21">
        <v>6.3E-2</v>
      </c>
      <c r="AA47" s="21"/>
      <c r="AB47" s="21">
        <v>1.6113200000000001</v>
      </c>
      <c r="AC47" s="21">
        <v>0.177429</v>
      </c>
      <c r="AD47" s="21"/>
      <c r="AE47" s="21">
        <v>9.8358299999999996</v>
      </c>
      <c r="AF47" s="21">
        <v>1.075</v>
      </c>
      <c r="AG47" s="21"/>
      <c r="AH47" s="21">
        <v>22.8565</v>
      </c>
      <c r="AI47" s="21">
        <v>0.64214300000000002</v>
      </c>
      <c r="AJ47" s="21"/>
      <c r="AK47" s="21">
        <v>10.356299999999999</v>
      </c>
      <c r="AL47" s="21">
        <v>0.23899999999999999</v>
      </c>
      <c r="AM47" s="21"/>
      <c r="AN47" s="21">
        <v>6.74132</v>
      </c>
      <c r="AO47" s="21">
        <v>159.333</v>
      </c>
      <c r="AP47" s="21"/>
      <c r="AQ47" s="21">
        <v>0.24179999999999999</v>
      </c>
      <c r="AR47" s="21"/>
      <c r="AS47" s="35"/>
      <c r="AT47" s="21">
        <v>1.42424</v>
      </c>
      <c r="AU47" s="21">
        <v>56.904499999999999</v>
      </c>
      <c r="AV47" s="21">
        <v>39.9542</v>
      </c>
      <c r="AW47" s="21">
        <v>35</v>
      </c>
      <c r="AX47" s="21"/>
      <c r="AY47" s="21"/>
      <c r="AZ47" s="21" t="s">
        <v>139</v>
      </c>
      <c r="BA47" s="21">
        <v>101.44199999999999</v>
      </c>
      <c r="BB47" s="21">
        <v>103.759</v>
      </c>
      <c r="BC47" s="21">
        <v>18.8369</v>
      </c>
      <c r="BD47" s="21" t="s">
        <v>139</v>
      </c>
      <c r="BE47" s="21">
        <v>35.350999999999999</v>
      </c>
      <c r="BF47" s="21" t="s">
        <v>139</v>
      </c>
      <c r="BG47" s="21"/>
    </row>
    <row r="48" spans="1:59" x14ac:dyDescent="0.35">
      <c r="A48" s="25">
        <v>1924002</v>
      </c>
      <c r="B48" s="26">
        <v>43705.25</v>
      </c>
      <c r="C48" s="28">
        <v>6.4751599999999998</v>
      </c>
      <c r="D48" s="25"/>
      <c r="E48" s="25">
        <v>1328</v>
      </c>
      <c r="F48" s="29">
        <v>0.386573</v>
      </c>
      <c r="G48" s="25"/>
      <c r="H48" s="28">
        <v>15.339600000000001</v>
      </c>
      <c r="I48" s="27">
        <v>250.42599999999999</v>
      </c>
      <c r="J48" s="25" t="str">
        <f>CHOOSE(1+ABS(ROUND(Table_Query_from_chem3[[#This Row],[WINDDIR_AVG °AZ]]/45,0)),"N","NE","E","SE","S","SW","W","NW","N")</f>
        <v>W</v>
      </c>
      <c r="K48" s="28">
        <v>9.0768699999999995</v>
      </c>
      <c r="L48" s="25">
        <v>4.95</v>
      </c>
      <c r="M48" s="25"/>
      <c r="N48" s="25">
        <v>17.53</v>
      </c>
      <c r="O48" s="25"/>
      <c r="P48" s="21">
        <v>11.2202</v>
      </c>
      <c r="Q48" s="21">
        <v>0.50800000000000001</v>
      </c>
      <c r="R48" s="21"/>
      <c r="S48" s="21">
        <v>25.3506</v>
      </c>
      <c r="T48" s="21">
        <v>9.7000000000000003E-2</v>
      </c>
      <c r="U48" s="21"/>
      <c r="V48" s="21">
        <v>7.9819000000000004</v>
      </c>
      <c r="W48" s="21">
        <v>0.46300000000000002</v>
      </c>
      <c r="X48" s="21"/>
      <c r="Y48" s="21">
        <v>20.139399999999998</v>
      </c>
      <c r="Z48" s="21">
        <v>0.06</v>
      </c>
      <c r="AA48" s="21"/>
      <c r="AB48" s="21">
        <v>1.5345899999999999</v>
      </c>
      <c r="AC48" s="21">
        <v>0.74442900000000001</v>
      </c>
      <c r="AD48" s="21"/>
      <c r="AE48" s="21">
        <v>41.267699999999998</v>
      </c>
      <c r="AF48" s="21">
        <v>1.2490000000000001</v>
      </c>
      <c r="AG48" s="21"/>
      <c r="AH48" s="21">
        <v>26.556100000000001</v>
      </c>
      <c r="AI48" s="21">
        <v>3.08229</v>
      </c>
      <c r="AJ48" s="21"/>
      <c r="AK48" s="21">
        <v>49.7104</v>
      </c>
      <c r="AL48" s="21">
        <v>0.47899999999999998</v>
      </c>
      <c r="AM48" s="21"/>
      <c r="AN48" s="21">
        <v>13.5108</v>
      </c>
      <c r="AO48" s="21">
        <v>202.333</v>
      </c>
      <c r="AP48" s="21"/>
      <c r="AQ48" s="21">
        <v>1.1020000000000001</v>
      </c>
      <c r="AR48" s="21"/>
      <c r="AS48" s="35" t="s">
        <v>122</v>
      </c>
      <c r="AT48" s="21">
        <v>1.19648</v>
      </c>
      <c r="AU48" s="21">
        <v>107.416</v>
      </c>
      <c r="AV48" s="21">
        <v>89.777299999999997</v>
      </c>
      <c r="AW48" s="21">
        <v>17.8901</v>
      </c>
      <c r="AX48" s="21"/>
      <c r="AY48" s="21"/>
      <c r="AZ48" s="21" t="s">
        <v>139</v>
      </c>
      <c r="BA48" s="21">
        <v>99.203199999999995</v>
      </c>
      <c r="BB48" s="21">
        <v>96.595699999999994</v>
      </c>
      <c r="BC48" s="21">
        <v>22.494299999999999</v>
      </c>
      <c r="BD48" s="21" t="s">
        <v>139</v>
      </c>
      <c r="BE48" s="21">
        <v>90.361099999999993</v>
      </c>
      <c r="BF48" s="21" t="s">
        <v>139</v>
      </c>
      <c r="BG48" s="21">
        <v>8.7933000000000003</v>
      </c>
    </row>
    <row r="49" spans="1:59" x14ac:dyDescent="0.35">
      <c r="A49" s="25">
        <v>1924302</v>
      </c>
      <c r="B49" s="26">
        <v>43708.25</v>
      </c>
      <c r="C49" s="28">
        <v>5.8765099999999997</v>
      </c>
      <c r="D49" s="25"/>
      <c r="E49" s="25">
        <v>1370</v>
      </c>
      <c r="F49" s="29">
        <v>0.30972699999999997</v>
      </c>
      <c r="G49" s="25"/>
      <c r="H49" s="28">
        <v>15.1226</v>
      </c>
      <c r="I49" s="27">
        <v>293.57</v>
      </c>
      <c r="J49" s="25" t="str">
        <f>CHOOSE(1+ABS(ROUND(Table_Query_from_chem3[[#This Row],[WINDDIR_AVG °AZ]]/45,0)),"N","NE","E","SE","S","SW","W","NW","N")</f>
        <v>NW</v>
      </c>
      <c r="K49" s="28">
        <v>13.813800000000001</v>
      </c>
      <c r="L49" s="25">
        <v>6.27</v>
      </c>
      <c r="M49" s="25"/>
      <c r="N49" s="25">
        <v>6.89</v>
      </c>
      <c r="O49" s="25"/>
      <c r="P49" s="21">
        <v>0.53703199999999995</v>
      </c>
      <c r="Q49" s="21">
        <v>0.71599999999999997</v>
      </c>
      <c r="R49" s="21"/>
      <c r="S49" s="21">
        <v>35.7303</v>
      </c>
      <c r="T49" s="21">
        <v>0.111</v>
      </c>
      <c r="U49" s="21"/>
      <c r="V49" s="21">
        <v>9.1339199999999998</v>
      </c>
      <c r="W49" s="21">
        <v>6.3E-2</v>
      </c>
      <c r="X49" s="21"/>
      <c r="Y49" s="21">
        <v>2.7403499999999998</v>
      </c>
      <c r="Z49" s="21">
        <v>6.0999999999999999E-2</v>
      </c>
      <c r="AA49" s="21"/>
      <c r="AB49" s="21">
        <v>1.5601700000000001</v>
      </c>
      <c r="AC49" s="21">
        <v>0.54514300000000004</v>
      </c>
      <c r="AD49" s="21"/>
      <c r="AE49" s="21">
        <v>30.220199999999998</v>
      </c>
      <c r="AF49" s="21">
        <v>0.33600000000000002</v>
      </c>
      <c r="AG49" s="21"/>
      <c r="AH49" s="21">
        <v>7.1440000000000001</v>
      </c>
      <c r="AI49" s="21">
        <v>0.97428599999999999</v>
      </c>
      <c r="AJ49" s="21"/>
      <c r="AK49" s="21">
        <v>15.712999999999999</v>
      </c>
      <c r="AL49" s="21">
        <v>0.214</v>
      </c>
      <c r="AM49" s="21"/>
      <c r="AN49" s="21">
        <v>6.0361599999999997</v>
      </c>
      <c r="AO49" s="21">
        <v>316.66699999999997</v>
      </c>
      <c r="AP49" s="21"/>
      <c r="AQ49" s="21">
        <v>0.61460000000000004</v>
      </c>
      <c r="AR49" s="21"/>
      <c r="AS49" s="35"/>
      <c r="AT49" s="21">
        <v>2.7659899999999999</v>
      </c>
      <c r="AU49" s="21">
        <v>79.918300000000002</v>
      </c>
      <c r="AV49" s="21">
        <v>28.8932</v>
      </c>
      <c r="AW49" s="21">
        <v>93.786199999999994</v>
      </c>
      <c r="AX49" s="21"/>
      <c r="AY49" s="21"/>
      <c r="AZ49" s="21" t="s">
        <v>139</v>
      </c>
      <c r="BA49" s="21"/>
      <c r="BB49" s="21"/>
      <c r="BC49" s="21"/>
      <c r="BD49" s="21" t="s">
        <v>139</v>
      </c>
      <c r="BE49" s="21"/>
      <c r="BF49" s="21" t="s">
        <v>139</v>
      </c>
      <c r="BG49" s="21"/>
    </row>
    <row r="50" spans="1:59" x14ac:dyDescent="0.35">
      <c r="A50" s="25">
        <v>1924303</v>
      </c>
      <c r="B50" s="26">
        <v>43708.75</v>
      </c>
      <c r="C50" s="28">
        <v>4.27928</v>
      </c>
      <c r="D50" s="25"/>
      <c r="E50" s="25">
        <v>880</v>
      </c>
      <c r="F50" s="29">
        <v>0.40745300000000001</v>
      </c>
      <c r="G50" s="25"/>
      <c r="H50" s="28">
        <v>15.0777</v>
      </c>
      <c r="I50" s="27">
        <v>279.89800000000002</v>
      </c>
      <c r="J50" s="25" t="str">
        <f>CHOOSE(1+ABS(ROUND(Table_Query_from_chem3[[#This Row],[WINDDIR_AVG °AZ]]/45,0)),"N","NE","E","SE","S","SW","W","NW","N")</f>
        <v>W</v>
      </c>
      <c r="K50" s="28">
        <v>8.8638899999999996</v>
      </c>
      <c r="L50" s="25">
        <v>6.01</v>
      </c>
      <c r="M50" s="25"/>
      <c r="N50" s="25">
        <v>5.0999999999999996</v>
      </c>
      <c r="O50" s="25"/>
      <c r="P50" s="21">
        <v>0.97723700000000002</v>
      </c>
      <c r="Q50" s="21">
        <v>0.45500000000000002</v>
      </c>
      <c r="R50" s="21"/>
      <c r="S50" s="21">
        <v>22.7057</v>
      </c>
      <c r="T50" s="21">
        <v>0.14499999999999999</v>
      </c>
      <c r="U50" s="21"/>
      <c r="V50" s="21">
        <v>11.931699999999999</v>
      </c>
      <c r="W50" s="21">
        <v>7.0000000000000007E-2</v>
      </c>
      <c r="X50" s="21"/>
      <c r="Y50" s="21">
        <v>3.0448300000000001</v>
      </c>
      <c r="Z50" s="21">
        <v>6.0999999999999999E-2</v>
      </c>
      <c r="AA50" s="21"/>
      <c r="AB50" s="21">
        <v>1.5601700000000001</v>
      </c>
      <c r="AC50" s="21">
        <v>0.32914300000000002</v>
      </c>
      <c r="AD50" s="21"/>
      <c r="AE50" s="21">
        <v>18.246200000000002</v>
      </c>
      <c r="AF50" s="21">
        <v>0.42099999999999999</v>
      </c>
      <c r="AG50" s="21"/>
      <c r="AH50" s="21">
        <v>8.9512599999999996</v>
      </c>
      <c r="AI50" s="21">
        <v>0.79271400000000003</v>
      </c>
      <c r="AJ50" s="21"/>
      <c r="AK50" s="21">
        <v>12.784700000000001</v>
      </c>
      <c r="AL50" s="21">
        <v>0.27200000000000002</v>
      </c>
      <c r="AM50" s="21"/>
      <c r="AN50" s="21">
        <v>7.6721300000000001</v>
      </c>
      <c r="AO50" s="21">
        <v>299.66699999999997</v>
      </c>
      <c r="AP50" s="21"/>
      <c r="AQ50" s="21">
        <v>0.4098</v>
      </c>
      <c r="AR50" s="21"/>
      <c r="AS50" s="35"/>
      <c r="AT50" s="21">
        <v>1.98786</v>
      </c>
      <c r="AU50" s="21">
        <v>58.459000000000003</v>
      </c>
      <c r="AV50" s="21">
        <v>29.408100000000001</v>
      </c>
      <c r="AW50" s="21">
        <v>66.124700000000004</v>
      </c>
      <c r="AX50" s="21"/>
      <c r="AY50" s="21"/>
      <c r="AZ50" s="21" t="s">
        <v>139</v>
      </c>
      <c r="BA50" s="21">
        <v>178.13499999999999</v>
      </c>
      <c r="BB50" s="21">
        <v>124.38</v>
      </c>
      <c r="BC50" s="21">
        <v>45.984400000000001</v>
      </c>
      <c r="BD50" s="21" t="s">
        <v>139</v>
      </c>
      <c r="BE50" s="21">
        <v>74.234999999999999</v>
      </c>
      <c r="BF50" s="21" t="s">
        <v>139</v>
      </c>
      <c r="BG50" s="21">
        <v>11.206200000000001</v>
      </c>
    </row>
    <row r="51" spans="1:59" x14ac:dyDescent="0.35">
      <c r="A51" s="25">
        <v>1924506</v>
      </c>
      <c r="B51" s="26">
        <v>43710.25</v>
      </c>
      <c r="C51" s="28">
        <v>2.2776299999999998</v>
      </c>
      <c r="D51" s="25"/>
      <c r="E51" s="25">
        <v>1165</v>
      </c>
      <c r="F51" s="29">
        <v>0.63893800000000001</v>
      </c>
      <c r="G51" s="25"/>
      <c r="H51" s="28">
        <v>14.8926</v>
      </c>
      <c r="I51" s="27">
        <v>253.49799999999999</v>
      </c>
      <c r="J51" s="25" t="str">
        <f>CHOOSE(1+ABS(ROUND(Table_Query_from_chem3[[#This Row],[WINDDIR_AVG °AZ]]/45,0)),"N","NE","E","SE","S","SW","W","NW","N")</f>
        <v>W</v>
      </c>
      <c r="K51" s="28">
        <v>10.2925</v>
      </c>
      <c r="L51" s="25">
        <v>5.98</v>
      </c>
      <c r="M51" s="25"/>
      <c r="N51" s="25">
        <v>5.1100000000000003</v>
      </c>
      <c r="O51" s="25"/>
      <c r="P51" s="21">
        <v>1.0471299999999999</v>
      </c>
      <c r="Q51" s="21">
        <v>0.312</v>
      </c>
      <c r="R51" s="21"/>
      <c r="S51" s="21">
        <v>15.569599999999999</v>
      </c>
      <c r="T51" s="21">
        <v>0.115</v>
      </c>
      <c r="U51" s="21"/>
      <c r="V51" s="21">
        <v>9.4630700000000001</v>
      </c>
      <c r="W51" s="21">
        <v>7.6999999999999999E-2</v>
      </c>
      <c r="X51" s="21"/>
      <c r="Y51" s="21">
        <v>3.34931</v>
      </c>
      <c r="Z51" s="21">
        <v>6.4000000000000001E-2</v>
      </c>
      <c r="AA51" s="21"/>
      <c r="AB51" s="21">
        <v>1.6369</v>
      </c>
      <c r="AC51" s="21">
        <v>0.13114300000000001</v>
      </c>
      <c r="AD51" s="21"/>
      <c r="AE51" s="21">
        <v>7.2699600000000002</v>
      </c>
      <c r="AF51" s="21">
        <v>0.221</v>
      </c>
      <c r="AG51" s="21"/>
      <c r="AH51" s="21">
        <v>4.6988799999999999</v>
      </c>
      <c r="AI51" s="21">
        <v>0.58899999999999997</v>
      </c>
      <c r="AJ51" s="21"/>
      <c r="AK51" s="21">
        <v>9.49925</v>
      </c>
      <c r="AL51" s="21">
        <v>0.35899999999999999</v>
      </c>
      <c r="AM51" s="21"/>
      <c r="AN51" s="21">
        <v>10.126099999999999</v>
      </c>
      <c r="AO51" s="21">
        <v>127.833</v>
      </c>
      <c r="AP51" s="21"/>
      <c r="AQ51" s="21">
        <v>0.21210000000000001</v>
      </c>
      <c r="AR51" s="21"/>
      <c r="AS51" s="35"/>
      <c r="AT51" s="21">
        <v>1.5757399999999999</v>
      </c>
      <c r="AU51" s="21">
        <v>38.328699999999998</v>
      </c>
      <c r="AV51" s="21">
        <v>24.324200000000001</v>
      </c>
      <c r="AW51" s="21">
        <v>44.705100000000002</v>
      </c>
      <c r="AX51" s="21"/>
      <c r="AY51" s="21"/>
      <c r="AZ51" s="21" t="s">
        <v>139</v>
      </c>
      <c r="BA51" s="21"/>
      <c r="BB51" s="21"/>
      <c r="BC51" s="21"/>
      <c r="BD51" s="21" t="s">
        <v>139</v>
      </c>
      <c r="BE51" s="21"/>
      <c r="BF51" s="21" t="s">
        <v>139</v>
      </c>
      <c r="BG51" s="21"/>
    </row>
    <row r="52" spans="1:59" x14ac:dyDescent="0.35">
      <c r="A52" s="25">
        <v>1924507</v>
      </c>
      <c r="B52" s="26">
        <v>43710.75</v>
      </c>
      <c r="C52" s="28">
        <v>5.0646500000000003</v>
      </c>
      <c r="D52" s="25"/>
      <c r="E52" s="25">
        <v>2500</v>
      </c>
      <c r="F52" s="29">
        <v>0.67805700000000002</v>
      </c>
      <c r="G52" s="25"/>
      <c r="H52" s="28">
        <v>14.6661</v>
      </c>
      <c r="I52" s="27">
        <v>278.27600000000001</v>
      </c>
      <c r="J52" s="25" t="str">
        <f>CHOOSE(1+ABS(ROUND(Table_Query_from_chem3[[#This Row],[WINDDIR_AVG °AZ]]/45,0)),"N","NE","E","SE","S","SW","W","NW","N")</f>
        <v>W</v>
      </c>
      <c r="K52" s="28">
        <v>11.177099999999999</v>
      </c>
      <c r="L52" s="25">
        <v>5.69</v>
      </c>
      <c r="M52" s="25"/>
      <c r="N52" s="25">
        <v>3.02</v>
      </c>
      <c r="O52" s="25"/>
      <c r="P52" s="21">
        <v>2.0417399999999999</v>
      </c>
      <c r="Q52" s="21">
        <v>0.16</v>
      </c>
      <c r="R52" s="21"/>
      <c r="S52" s="21">
        <v>7.9844299999999997</v>
      </c>
      <c r="T52" s="21">
        <v>4.9000000000000002E-2</v>
      </c>
      <c r="U52" s="21"/>
      <c r="V52" s="21">
        <v>4.0320900000000002</v>
      </c>
      <c r="W52" s="21">
        <v>6.4000000000000001E-2</v>
      </c>
      <c r="X52" s="21"/>
      <c r="Y52" s="21">
        <v>2.7838400000000001</v>
      </c>
      <c r="Z52" s="21">
        <v>4.1000000000000002E-2</v>
      </c>
      <c r="AA52" s="21"/>
      <c r="AB52" s="21">
        <v>1.04864</v>
      </c>
      <c r="AC52" s="21">
        <v>0.12625700000000001</v>
      </c>
      <c r="AD52" s="21"/>
      <c r="AE52" s="21">
        <v>6.9991199999999996</v>
      </c>
      <c r="AF52" s="21">
        <v>0.55200000000000005</v>
      </c>
      <c r="AG52" s="21"/>
      <c r="AH52" s="21">
        <v>11.736599999999999</v>
      </c>
      <c r="AI52" s="21">
        <v>0.47385699999999997</v>
      </c>
      <c r="AJ52" s="21"/>
      <c r="AK52" s="21">
        <v>7.6422499999999998</v>
      </c>
      <c r="AL52" s="21">
        <v>0.35299999999999998</v>
      </c>
      <c r="AM52" s="21"/>
      <c r="AN52" s="21">
        <v>9.9568399999999997</v>
      </c>
      <c r="AO52" s="21">
        <v>127.083</v>
      </c>
      <c r="AP52" s="21"/>
      <c r="AQ52" s="21">
        <v>0.16689999999999999</v>
      </c>
      <c r="AR52" s="21"/>
      <c r="AS52" s="35"/>
      <c r="AT52" s="21">
        <v>0.84796700000000003</v>
      </c>
      <c r="AU52" s="21">
        <v>24.875699999999998</v>
      </c>
      <c r="AV52" s="21">
        <v>29.335699999999999</v>
      </c>
      <c r="AW52" s="21">
        <v>-16.4541</v>
      </c>
      <c r="AX52" s="21"/>
      <c r="AY52" s="21"/>
      <c r="AZ52" s="21" t="s">
        <v>139</v>
      </c>
      <c r="BA52" s="21">
        <v>100.587</v>
      </c>
      <c r="BB52" s="21">
        <v>117.42400000000001</v>
      </c>
      <c r="BC52" s="21">
        <v>27.618099999999998</v>
      </c>
      <c r="BD52" s="21" t="s">
        <v>139</v>
      </c>
      <c r="BE52" s="21">
        <v>44.089700000000001</v>
      </c>
      <c r="BF52" s="21" t="s">
        <v>139</v>
      </c>
      <c r="BG52" s="21">
        <v>7.8318000000000003</v>
      </c>
    </row>
    <row r="53" spans="1:59" x14ac:dyDescent="0.35">
      <c r="A53" s="25">
        <v>1924608</v>
      </c>
      <c r="B53" s="26">
        <v>43711.25</v>
      </c>
      <c r="C53" s="28">
        <v>8.2065300000000008</v>
      </c>
      <c r="D53" s="25"/>
      <c r="E53" s="25">
        <v>3468</v>
      </c>
      <c r="F53" s="29">
        <v>0.73862700000000003</v>
      </c>
      <c r="G53" s="25"/>
      <c r="H53" s="28">
        <v>15.017200000000001</v>
      </c>
      <c r="I53" s="27">
        <v>296.88499999999999</v>
      </c>
      <c r="J53" s="25" t="str">
        <f>CHOOSE(1+ABS(ROUND(Table_Query_from_chem3[[#This Row],[WINDDIR_AVG °AZ]]/45,0)),"N","NE","E","SE","S","SW","W","NW","N")</f>
        <v>NW</v>
      </c>
      <c r="K53" s="28">
        <v>8.3258200000000002</v>
      </c>
      <c r="L53" s="25">
        <v>5.45</v>
      </c>
      <c r="M53" s="25"/>
      <c r="N53" s="25">
        <v>6.96</v>
      </c>
      <c r="O53" s="25"/>
      <c r="P53" s="21">
        <v>3.5481400000000001</v>
      </c>
      <c r="Q53" s="21">
        <v>0.27800000000000002</v>
      </c>
      <c r="R53" s="21"/>
      <c r="S53" s="21">
        <v>13.8729</v>
      </c>
      <c r="T53" s="21">
        <v>3.6999999999999998E-2</v>
      </c>
      <c r="U53" s="21"/>
      <c r="V53" s="21">
        <v>3.0446399999999998</v>
      </c>
      <c r="W53" s="21">
        <v>6.8000000000000005E-2</v>
      </c>
      <c r="X53" s="21"/>
      <c r="Y53" s="21">
        <v>2.95783</v>
      </c>
      <c r="Z53" s="21">
        <v>5.8999999999999997E-2</v>
      </c>
      <c r="AA53" s="21"/>
      <c r="AB53" s="21">
        <v>1.50902</v>
      </c>
      <c r="AC53" s="21">
        <v>0.763714</v>
      </c>
      <c r="AD53" s="21"/>
      <c r="AE53" s="21">
        <v>42.336799999999997</v>
      </c>
      <c r="AF53" s="21">
        <v>0.58799999999999997</v>
      </c>
      <c r="AG53" s="21"/>
      <c r="AH53" s="21">
        <v>12.502000000000001</v>
      </c>
      <c r="AI53" s="21">
        <v>1.1027100000000001</v>
      </c>
      <c r="AJ53" s="21"/>
      <c r="AK53" s="21">
        <v>17.784300000000002</v>
      </c>
      <c r="AL53" s="21">
        <v>0.20300000000000001</v>
      </c>
      <c r="AM53" s="21"/>
      <c r="AN53" s="21">
        <v>5.7258899999999997</v>
      </c>
      <c r="AO53" s="21">
        <v>181.5</v>
      </c>
      <c r="AP53" s="21"/>
      <c r="AQ53" s="21">
        <v>0.72840000000000005</v>
      </c>
      <c r="AR53" s="21"/>
      <c r="AS53" s="35"/>
      <c r="AT53" s="21">
        <v>1.8672800000000001</v>
      </c>
      <c r="AU53" s="21">
        <v>67.244799999999998</v>
      </c>
      <c r="AV53" s="21">
        <v>36.0122</v>
      </c>
      <c r="AW53" s="21">
        <v>60.494799999999998</v>
      </c>
      <c r="AX53" s="21"/>
      <c r="AY53" s="21"/>
      <c r="AZ53" s="21" t="s">
        <v>139</v>
      </c>
      <c r="BA53" s="21">
        <v>153.506</v>
      </c>
      <c r="BB53" s="21">
        <v>221.959</v>
      </c>
      <c r="BC53" s="21">
        <v>56.918199999999999</v>
      </c>
      <c r="BD53" s="21" t="s">
        <v>139</v>
      </c>
      <c r="BE53" s="21">
        <v>67.122799999999998</v>
      </c>
      <c r="BF53" s="21" t="s">
        <v>139</v>
      </c>
      <c r="BG53" s="21">
        <v>12.86</v>
      </c>
    </row>
    <row r="54" spans="1:59" x14ac:dyDescent="0.35">
      <c r="A54" s="25">
        <v>1924601</v>
      </c>
      <c r="B54" s="26">
        <v>43711.75</v>
      </c>
      <c r="C54" s="28">
        <v>1.73678</v>
      </c>
      <c r="D54" s="25"/>
      <c r="E54" s="25">
        <v>618</v>
      </c>
      <c r="F54" s="29">
        <v>0.48399799999999998</v>
      </c>
      <c r="G54" s="25"/>
      <c r="H54" s="28">
        <v>15.4345</v>
      </c>
      <c r="I54" s="27">
        <v>302.31299999999999</v>
      </c>
      <c r="J54" s="25" t="str">
        <f>CHOOSE(1+ABS(ROUND(Table_Query_from_chem3[[#This Row],[WINDDIR_AVG °AZ]]/45,0)),"N","NE","E","SE","S","SW","W","NW","N")</f>
        <v>NW</v>
      </c>
      <c r="K54" s="28">
        <v>5.68919</v>
      </c>
      <c r="L54" s="25">
        <v>5.34</v>
      </c>
      <c r="M54" s="25"/>
      <c r="N54" s="25">
        <v>6.7</v>
      </c>
      <c r="O54" s="25"/>
      <c r="P54" s="21">
        <v>4.5708799999999998</v>
      </c>
      <c r="Q54" s="21">
        <v>0.25800000000000001</v>
      </c>
      <c r="R54" s="21"/>
      <c r="S54" s="21">
        <v>12.8749</v>
      </c>
      <c r="T54" s="21">
        <v>4.9000000000000002E-2</v>
      </c>
      <c r="U54" s="21"/>
      <c r="V54" s="21">
        <v>4.0320900000000002</v>
      </c>
      <c r="W54" s="21">
        <v>6.8000000000000005E-2</v>
      </c>
      <c r="X54" s="21"/>
      <c r="Y54" s="21">
        <v>2.95783</v>
      </c>
      <c r="Z54" s="21">
        <v>9.0999999999999998E-2</v>
      </c>
      <c r="AA54" s="21"/>
      <c r="AB54" s="21">
        <v>2.3274699999999999</v>
      </c>
      <c r="AC54" s="21">
        <v>0.19800000000000001</v>
      </c>
      <c r="AD54" s="21"/>
      <c r="AE54" s="21">
        <v>10.9762</v>
      </c>
      <c r="AF54" s="21">
        <v>0.56599999999999995</v>
      </c>
      <c r="AG54" s="21"/>
      <c r="AH54" s="21">
        <v>12.0342</v>
      </c>
      <c r="AI54" s="21">
        <v>0.91671400000000003</v>
      </c>
      <c r="AJ54" s="21"/>
      <c r="AK54" s="21">
        <v>14.7845</v>
      </c>
      <c r="AL54" s="21">
        <v>0.29099999999999998</v>
      </c>
      <c r="AM54" s="21"/>
      <c r="AN54" s="21">
        <v>8.2080500000000001</v>
      </c>
      <c r="AO54" s="21">
        <v>120.583</v>
      </c>
      <c r="AP54" s="21"/>
      <c r="AQ54" s="21">
        <v>0.2293</v>
      </c>
      <c r="AR54" s="21"/>
      <c r="AS54" s="35" t="s">
        <v>121</v>
      </c>
      <c r="AT54" s="21">
        <v>1.0765400000000001</v>
      </c>
      <c r="AU54" s="21">
        <v>37.707599999999999</v>
      </c>
      <c r="AV54" s="21">
        <v>35.026800000000001</v>
      </c>
      <c r="AW54" s="21">
        <v>7.3714300000000001</v>
      </c>
      <c r="AX54" s="21"/>
      <c r="AY54" s="21"/>
      <c r="AZ54" s="21" t="s">
        <v>139</v>
      </c>
      <c r="BA54" s="21">
        <v>56.943899999999999</v>
      </c>
      <c r="BB54" s="21">
        <v>63.067399999999999</v>
      </c>
      <c r="BC54" s="21"/>
      <c r="BD54" s="21" t="s">
        <v>139</v>
      </c>
      <c r="BE54" s="21">
        <v>38.232900000000001</v>
      </c>
      <c r="BF54" s="21" t="s">
        <v>139</v>
      </c>
      <c r="BG54" s="21">
        <v>10.0647</v>
      </c>
    </row>
    <row r="55" spans="1:59" x14ac:dyDescent="0.35">
      <c r="A55" s="25">
        <v>1924701</v>
      </c>
      <c r="B55" s="26">
        <v>43712.75</v>
      </c>
      <c r="C55" s="28">
        <v>6.9582800000000002</v>
      </c>
      <c r="D55" s="25"/>
      <c r="E55" s="25">
        <v>1651</v>
      </c>
      <c r="F55" s="29">
        <v>0.498977</v>
      </c>
      <c r="G55" s="25"/>
      <c r="H55" s="28">
        <v>14.7875</v>
      </c>
      <c r="I55" s="27">
        <v>265.44</v>
      </c>
      <c r="J55" s="25" t="str">
        <f>CHOOSE(1+ABS(ROUND(Table_Query_from_chem3[[#This Row],[WINDDIR_AVG °AZ]]/45,0)),"N","NE","E","SE","S","SW","W","NW","N")</f>
        <v>W</v>
      </c>
      <c r="K55" s="28">
        <v>11.1858</v>
      </c>
      <c r="L55" s="25">
        <v>6.1</v>
      </c>
      <c r="M55" s="25"/>
      <c r="N55" s="25">
        <v>9.6999999999999993</v>
      </c>
      <c r="O55" s="25"/>
      <c r="P55" s="21">
        <v>0.79432800000000003</v>
      </c>
      <c r="Q55" s="21">
        <v>0.26300000000000001</v>
      </c>
      <c r="R55" s="21"/>
      <c r="S55" s="21">
        <v>13.1244</v>
      </c>
      <c r="T55" s="21">
        <v>4.1000000000000002E-2</v>
      </c>
      <c r="U55" s="21"/>
      <c r="V55" s="21">
        <v>3.3737900000000001</v>
      </c>
      <c r="W55" s="21">
        <v>5.7000000000000002E-2</v>
      </c>
      <c r="X55" s="21"/>
      <c r="Y55" s="21">
        <v>2.4793599999999998</v>
      </c>
      <c r="Z55" s="21">
        <v>0.13</v>
      </c>
      <c r="AA55" s="21"/>
      <c r="AB55" s="21">
        <v>3.3249499999999999</v>
      </c>
      <c r="AC55" s="21">
        <v>0.78428600000000004</v>
      </c>
      <c r="AD55" s="21"/>
      <c r="AE55" s="21">
        <v>43.477200000000003</v>
      </c>
      <c r="AF55" s="21">
        <v>1.33</v>
      </c>
      <c r="AG55" s="21"/>
      <c r="AH55" s="21">
        <v>28.278300000000002</v>
      </c>
      <c r="AI55" s="21">
        <v>1.26214</v>
      </c>
      <c r="AJ55" s="21"/>
      <c r="AK55" s="21">
        <v>20.355499999999999</v>
      </c>
      <c r="AL55" s="21">
        <v>0.307</v>
      </c>
      <c r="AM55" s="21"/>
      <c r="AN55" s="21">
        <v>8.6593499999999999</v>
      </c>
      <c r="AO55" s="21">
        <v>181.917</v>
      </c>
      <c r="AP55" s="21"/>
      <c r="AQ55" s="21">
        <v>0.8044</v>
      </c>
      <c r="AR55" s="21"/>
      <c r="AS55" s="35" t="s">
        <v>122</v>
      </c>
      <c r="AT55" s="21">
        <v>1.1618900000000001</v>
      </c>
      <c r="AU55" s="21">
        <v>66.568600000000004</v>
      </c>
      <c r="AV55" s="21">
        <v>57.293199999999999</v>
      </c>
      <c r="AW55" s="21">
        <v>14.976900000000001</v>
      </c>
      <c r="AX55" s="21"/>
      <c r="AY55" s="21"/>
      <c r="AZ55" s="21" t="s">
        <v>139</v>
      </c>
      <c r="BA55" s="21">
        <v>93.225399999999993</v>
      </c>
      <c r="BB55" s="21">
        <v>89.668899999999994</v>
      </c>
      <c r="BC55" s="21">
        <v>17.013300000000001</v>
      </c>
      <c r="BD55" s="21" t="s">
        <v>139</v>
      </c>
      <c r="BE55" s="21">
        <v>42.124899999999997</v>
      </c>
      <c r="BF55" s="21" t="s">
        <v>139</v>
      </c>
      <c r="BG55" s="21"/>
    </row>
    <row r="56" spans="1:59" x14ac:dyDescent="0.35">
      <c r="A56" s="25">
        <v>1924802</v>
      </c>
      <c r="B56" s="26">
        <v>43713.25</v>
      </c>
      <c r="C56" s="28">
        <v>9.45242</v>
      </c>
      <c r="D56" s="25"/>
      <c r="E56" s="25">
        <v>1014</v>
      </c>
      <c r="F56" s="29">
        <v>0.56091400000000002</v>
      </c>
      <c r="G56" s="25"/>
      <c r="H56" s="28">
        <v>15.332599999999999</v>
      </c>
      <c r="I56" s="27">
        <v>308.60199999999998</v>
      </c>
      <c r="J56" s="25" t="str">
        <f>CHOOSE(1+ABS(ROUND(Table_Query_from_chem3[[#This Row],[WINDDIR_AVG °AZ]]/45,0)),"N","NE","E","SE","S","SW","W","NW","N")</f>
        <v>NW</v>
      </c>
      <c r="K56" s="28">
        <v>9.1883900000000001</v>
      </c>
      <c r="L56" s="25">
        <v>5.84</v>
      </c>
      <c r="M56" s="25"/>
      <c r="N56" s="25">
        <v>2.61</v>
      </c>
      <c r="O56" s="25"/>
      <c r="P56" s="21">
        <v>1.4454400000000001</v>
      </c>
      <c r="Q56" s="21">
        <v>0.19500000000000001</v>
      </c>
      <c r="R56" s="21"/>
      <c r="S56" s="21">
        <v>9.7310199999999991</v>
      </c>
      <c r="T56" s="21">
        <v>1.4999999999999999E-2</v>
      </c>
      <c r="U56" s="21"/>
      <c r="V56" s="21">
        <v>1.23431</v>
      </c>
      <c r="W56" s="21">
        <v>3.4000000000000002E-2</v>
      </c>
      <c r="X56" s="21"/>
      <c r="Y56" s="21">
        <v>1.47892</v>
      </c>
      <c r="Z56" s="21">
        <v>3.5000000000000003E-2</v>
      </c>
      <c r="AA56" s="21"/>
      <c r="AB56" s="21">
        <v>0.89517999999999998</v>
      </c>
      <c r="AC56" s="21">
        <v>0.17100000000000001</v>
      </c>
      <c r="AD56" s="21"/>
      <c r="AE56" s="21">
        <v>9.4794599999999996</v>
      </c>
      <c r="AF56" s="21">
        <v>0.28699999999999998</v>
      </c>
      <c r="AG56" s="21"/>
      <c r="AH56" s="21">
        <v>6.1021599999999996</v>
      </c>
      <c r="AI56" s="21">
        <v>0.18998599999999999</v>
      </c>
      <c r="AJ56" s="21"/>
      <c r="AK56" s="21">
        <v>3.0640399999999999</v>
      </c>
      <c r="AL56" s="21">
        <v>0.151</v>
      </c>
      <c r="AM56" s="21"/>
      <c r="AN56" s="21">
        <v>4.2591599999999996</v>
      </c>
      <c r="AO56" s="21">
        <v>133.667</v>
      </c>
      <c r="AP56" s="21"/>
      <c r="AQ56" s="21">
        <v>0.17799999999999999</v>
      </c>
      <c r="AR56" s="21"/>
      <c r="AS56" s="35" t="s">
        <v>121</v>
      </c>
      <c r="AT56" s="21">
        <v>1.8066</v>
      </c>
      <c r="AU56" s="21">
        <v>24.254300000000001</v>
      </c>
      <c r="AV56" s="21">
        <v>13.4254</v>
      </c>
      <c r="AW56" s="21">
        <v>57.478900000000003</v>
      </c>
      <c r="AX56" s="21"/>
      <c r="AY56" s="21"/>
      <c r="AZ56" s="21" t="s">
        <v>139</v>
      </c>
      <c r="BA56" s="21">
        <v>87.283900000000003</v>
      </c>
      <c r="BB56" s="21">
        <v>82.0501</v>
      </c>
      <c r="BC56" s="21">
        <v>3.9882</v>
      </c>
      <c r="BD56" s="21" t="s">
        <v>139</v>
      </c>
      <c r="BE56" s="21">
        <v>44.892099999999999</v>
      </c>
      <c r="BF56" s="21" t="s">
        <v>139</v>
      </c>
      <c r="BG56" s="21"/>
    </row>
    <row r="57" spans="1:59" x14ac:dyDescent="0.35">
      <c r="A57" s="25">
        <v>1925003</v>
      </c>
      <c r="B57" s="26">
        <v>43715.75</v>
      </c>
      <c r="C57" s="28">
        <v>0.30583100000000002</v>
      </c>
      <c r="D57" s="25"/>
      <c r="E57" s="25">
        <v>150</v>
      </c>
      <c r="F57" s="29">
        <v>8.7789099999999995E-2</v>
      </c>
      <c r="G57" s="25"/>
      <c r="H57" s="28">
        <v>15.539400000000001</v>
      </c>
      <c r="I57" s="27">
        <v>295.74299999999999</v>
      </c>
      <c r="J57" s="25" t="str">
        <f>CHOOSE(1+ABS(ROUND(Table_Query_from_chem3[[#This Row],[WINDDIR_AVG °AZ]]/45,0)),"N","NE","E","SE","S","SW","W","NW","N")</f>
        <v>NW</v>
      </c>
      <c r="K57" s="28">
        <v>17.706099999999999</v>
      </c>
      <c r="L57" s="25">
        <v>5.8</v>
      </c>
      <c r="M57" s="25"/>
      <c r="N57" s="25">
        <v>3.89</v>
      </c>
      <c r="O57" s="25"/>
      <c r="P57" s="21">
        <v>1.5848899999999999</v>
      </c>
      <c r="Q57" s="21">
        <v>0.33200000000000002</v>
      </c>
      <c r="R57" s="21"/>
      <c r="S57" s="21">
        <v>16.567699999999999</v>
      </c>
      <c r="T57" s="21">
        <v>1.7000000000000001E-2</v>
      </c>
      <c r="U57" s="21"/>
      <c r="V57" s="21">
        <v>1.39889</v>
      </c>
      <c r="W57" s="21">
        <v>0.08</v>
      </c>
      <c r="X57" s="21"/>
      <c r="Y57" s="21">
        <v>3.4798</v>
      </c>
      <c r="Z57" s="21">
        <v>0.20699999999999999</v>
      </c>
      <c r="AA57" s="21"/>
      <c r="AB57" s="21">
        <v>5.2943499999999997</v>
      </c>
      <c r="AC57" s="21">
        <v>0.34585700000000003</v>
      </c>
      <c r="AD57" s="21"/>
      <c r="AE57" s="21">
        <v>19.172699999999999</v>
      </c>
      <c r="AF57" s="21">
        <v>0.70199999999999996</v>
      </c>
      <c r="AG57" s="21"/>
      <c r="AH57" s="21">
        <v>14.925800000000001</v>
      </c>
      <c r="AI57" s="21">
        <v>1.1957100000000001</v>
      </c>
      <c r="AJ57" s="21"/>
      <c r="AK57" s="21">
        <v>19.284199999999998</v>
      </c>
      <c r="AL57" s="21">
        <v>0.24199999999999999</v>
      </c>
      <c r="AM57" s="21"/>
      <c r="AN57" s="21">
        <v>6.8259400000000001</v>
      </c>
      <c r="AO57" s="21">
        <v>226.583</v>
      </c>
      <c r="AP57" s="21"/>
      <c r="AQ57" s="21"/>
      <c r="AR57" s="21" t="s">
        <v>139</v>
      </c>
      <c r="AS57" s="35"/>
      <c r="AT57" s="21">
        <v>1.1572100000000001</v>
      </c>
      <c r="AU57" s="21">
        <v>47.487400000000001</v>
      </c>
      <c r="AV57" s="21">
        <v>41.036000000000001</v>
      </c>
      <c r="AW57" s="21">
        <v>14.5755</v>
      </c>
      <c r="AX57" s="21"/>
      <c r="AY57" s="21"/>
      <c r="AZ57" s="21" t="s">
        <v>139</v>
      </c>
      <c r="BA57" s="21">
        <v>146.44999999999999</v>
      </c>
      <c r="BB57" s="21">
        <v>117.922</v>
      </c>
      <c r="BC57" s="21">
        <v>29.583400000000001</v>
      </c>
      <c r="BD57" s="21" t="s">
        <v>139</v>
      </c>
      <c r="BE57" s="21">
        <v>50.172400000000003</v>
      </c>
      <c r="BF57" s="21" t="s">
        <v>139</v>
      </c>
      <c r="BG57" s="21">
        <v>10.1058</v>
      </c>
    </row>
    <row r="58" spans="1:59" x14ac:dyDescent="0.35">
      <c r="A58" s="25">
        <v>1925104</v>
      </c>
      <c r="B58" s="26">
        <v>43716.25</v>
      </c>
      <c r="C58" s="28">
        <v>4.5673399999999997</v>
      </c>
      <c r="D58" s="25"/>
      <c r="E58" s="25">
        <v>4331</v>
      </c>
      <c r="F58" s="29">
        <v>0.101438</v>
      </c>
      <c r="G58" s="25"/>
      <c r="H58" s="28">
        <v>15.4506</v>
      </c>
      <c r="I58" s="27">
        <v>294.98399999999998</v>
      </c>
      <c r="J58" s="25" t="str">
        <f>CHOOSE(1+ABS(ROUND(Table_Query_from_chem3[[#This Row],[WINDDIR_AVG °AZ]]/45,0)),"N","NE","E","SE","S","SW","W","NW","N")</f>
        <v>NW</v>
      </c>
      <c r="K58" s="28">
        <v>15.236499999999999</v>
      </c>
      <c r="L58" s="25">
        <v>5.45</v>
      </c>
      <c r="M58" s="25"/>
      <c r="N58" s="25">
        <v>4.3499999999999996</v>
      </c>
      <c r="O58" s="25"/>
      <c r="P58" s="21">
        <v>3.5481400000000001</v>
      </c>
      <c r="Q58" s="21">
        <v>0.19900000000000001</v>
      </c>
      <c r="R58" s="21"/>
      <c r="S58" s="21">
        <v>9.9306400000000004</v>
      </c>
      <c r="T58" s="21">
        <v>8.0000000000000002E-3</v>
      </c>
      <c r="U58" s="21"/>
      <c r="V58" s="21">
        <v>0.65830100000000003</v>
      </c>
      <c r="W58" s="21">
        <v>5.5E-2</v>
      </c>
      <c r="X58" s="21"/>
      <c r="Y58" s="21">
        <v>2.3923700000000001</v>
      </c>
      <c r="Z58" s="21">
        <v>5.5E-2</v>
      </c>
      <c r="AA58" s="21"/>
      <c r="AB58" s="21">
        <v>1.4067099999999999</v>
      </c>
      <c r="AC58" s="21">
        <v>0.1071</v>
      </c>
      <c r="AD58" s="21"/>
      <c r="AE58" s="21">
        <v>5.9371400000000003</v>
      </c>
      <c r="AF58" s="21">
        <v>0.41599999999999998</v>
      </c>
      <c r="AG58" s="21"/>
      <c r="AH58" s="21">
        <v>8.8449500000000008</v>
      </c>
      <c r="AI58" s="21">
        <v>0.53142900000000004</v>
      </c>
      <c r="AJ58" s="21"/>
      <c r="AK58" s="21">
        <v>8.5707500000000003</v>
      </c>
      <c r="AL58" s="21">
        <v>0.158</v>
      </c>
      <c r="AM58" s="21"/>
      <c r="AN58" s="21">
        <v>4.4565999999999999</v>
      </c>
      <c r="AO58" s="21">
        <v>160.5</v>
      </c>
      <c r="AP58" s="21"/>
      <c r="AQ58" s="21">
        <v>0.1348</v>
      </c>
      <c r="AR58" s="21"/>
      <c r="AS58" s="35"/>
      <c r="AT58" s="21">
        <v>1.09036</v>
      </c>
      <c r="AU58" s="21">
        <v>23.848600000000001</v>
      </c>
      <c r="AV58" s="21">
        <v>21.872299999999999</v>
      </c>
      <c r="AW58" s="21">
        <v>8.6451200000000004</v>
      </c>
      <c r="AX58" s="21"/>
      <c r="AY58" s="21"/>
      <c r="AZ58" s="21" t="s">
        <v>139</v>
      </c>
      <c r="BA58" s="21">
        <v>107.797</v>
      </c>
      <c r="BB58" s="21">
        <v>86.385599999999997</v>
      </c>
      <c r="BC58" s="21">
        <v>20.2087</v>
      </c>
      <c r="BD58" s="21" t="s">
        <v>139</v>
      </c>
      <c r="BE58" s="21">
        <v>37.397300000000001</v>
      </c>
      <c r="BF58" s="21" t="s">
        <v>139</v>
      </c>
      <c r="BG58" s="21">
        <v>8.0459999999999994</v>
      </c>
    </row>
    <row r="59" spans="1:59" x14ac:dyDescent="0.35">
      <c r="A59" s="25">
        <v>1925105</v>
      </c>
      <c r="B59" s="26">
        <v>43716.75</v>
      </c>
      <c r="C59" s="28">
        <v>8.9269099999999995</v>
      </c>
      <c r="D59" s="25"/>
      <c r="E59" s="25">
        <v>3131</v>
      </c>
      <c r="F59" s="29">
        <v>0.12814200000000001</v>
      </c>
      <c r="G59" s="25"/>
      <c r="H59" s="28">
        <v>15.122</v>
      </c>
      <c r="I59" s="27">
        <v>289.68200000000002</v>
      </c>
      <c r="J59" s="25" t="str">
        <f>CHOOSE(1+ABS(ROUND(Table_Query_from_chem3[[#This Row],[WINDDIR_AVG °AZ]]/45,0)),"N","NE","E","SE","S","SW","W","NW","N")</f>
        <v>W</v>
      </c>
      <c r="K59" s="28">
        <v>10.4298</v>
      </c>
      <c r="L59" s="25">
        <v>5.36</v>
      </c>
      <c r="M59" s="25"/>
      <c r="N59" s="25">
        <v>4.2699999999999996</v>
      </c>
      <c r="O59" s="25"/>
      <c r="P59" s="21">
        <v>4.3651600000000004</v>
      </c>
      <c r="Q59" s="21">
        <v>0.25</v>
      </c>
      <c r="R59" s="21"/>
      <c r="S59" s="21">
        <v>12.4757</v>
      </c>
      <c r="T59" s="21">
        <v>0.01</v>
      </c>
      <c r="U59" s="21"/>
      <c r="V59" s="21">
        <v>0.82287600000000005</v>
      </c>
      <c r="W59" s="21">
        <v>5.0999999999999997E-2</v>
      </c>
      <c r="X59" s="21"/>
      <c r="Y59" s="21">
        <v>2.2183799999999998</v>
      </c>
      <c r="Z59" s="21">
        <v>0.05</v>
      </c>
      <c r="AA59" s="21"/>
      <c r="AB59" s="21">
        <v>1.2788299999999999</v>
      </c>
      <c r="AC59" s="21">
        <v>0.10787099999999999</v>
      </c>
      <c r="AD59" s="21"/>
      <c r="AE59" s="21">
        <v>5.9798999999999998</v>
      </c>
      <c r="AF59" s="21">
        <v>0.61399999999999999</v>
      </c>
      <c r="AG59" s="21"/>
      <c r="AH59" s="21">
        <v>13.0548</v>
      </c>
      <c r="AI59" s="21">
        <v>0.54471400000000003</v>
      </c>
      <c r="AJ59" s="21"/>
      <c r="AK59" s="21">
        <v>8.7850199999999994</v>
      </c>
      <c r="AL59" s="21">
        <v>0.11700000000000001</v>
      </c>
      <c r="AM59" s="21"/>
      <c r="AN59" s="21">
        <v>3.3001399999999999</v>
      </c>
      <c r="AO59" s="21">
        <v>104.167</v>
      </c>
      <c r="AP59" s="21"/>
      <c r="AQ59" s="21">
        <v>0.1181</v>
      </c>
      <c r="AR59" s="21"/>
      <c r="AS59" s="35"/>
      <c r="AT59" s="21">
        <v>1.0783799999999999</v>
      </c>
      <c r="AU59" s="21">
        <v>27.110499999999998</v>
      </c>
      <c r="AV59" s="21">
        <v>25.14</v>
      </c>
      <c r="AW59" s="21">
        <v>7.5425199999999997</v>
      </c>
      <c r="AX59" s="21"/>
      <c r="AY59" s="21"/>
      <c r="AZ59" s="21" t="s">
        <v>139</v>
      </c>
      <c r="BA59" s="21">
        <v>82.051900000000003</v>
      </c>
      <c r="BB59" s="21">
        <v>73.6327</v>
      </c>
      <c r="BC59" s="21">
        <v>25.238099999999999</v>
      </c>
      <c r="BD59" s="21" t="s">
        <v>139</v>
      </c>
      <c r="BE59" s="21">
        <v>36.145699999999998</v>
      </c>
      <c r="BF59" s="21" t="s">
        <v>139</v>
      </c>
      <c r="BG59" s="21"/>
    </row>
    <row r="60" spans="1:59" x14ac:dyDescent="0.35">
      <c r="A60" s="25">
        <v>1925206</v>
      </c>
      <c r="B60" s="26">
        <v>43717.25</v>
      </c>
      <c r="C60" s="28">
        <v>11.439399999999999</v>
      </c>
      <c r="D60" s="25"/>
      <c r="E60" s="25">
        <v>1415</v>
      </c>
      <c r="F60" s="29">
        <v>0.13500799999999999</v>
      </c>
      <c r="G60" s="25"/>
      <c r="H60" s="28">
        <v>15.299099999999999</v>
      </c>
      <c r="I60" s="27">
        <v>293.71300000000002</v>
      </c>
      <c r="J60" s="25" t="str">
        <f>CHOOSE(1+ABS(ROUND(Table_Query_from_chem3[[#This Row],[WINDDIR_AVG °AZ]]/45,0)),"N","NE","E","SE","S","SW","W","NW","N")</f>
        <v>NW</v>
      </c>
      <c r="K60" s="28">
        <v>9.1520899999999994</v>
      </c>
      <c r="L60" s="25">
        <v>5.53</v>
      </c>
      <c r="M60" s="25"/>
      <c r="N60" s="25">
        <v>6.36</v>
      </c>
      <c r="O60" s="25"/>
      <c r="P60" s="21">
        <v>2.9512100000000001</v>
      </c>
      <c r="Q60" s="21">
        <v>0.33700000000000002</v>
      </c>
      <c r="R60" s="21"/>
      <c r="S60" s="21">
        <v>16.8172</v>
      </c>
      <c r="T60" s="21">
        <v>2.7E-2</v>
      </c>
      <c r="U60" s="21"/>
      <c r="V60" s="21">
        <v>2.2217699999999998</v>
      </c>
      <c r="W60" s="21">
        <v>2.5999999999999999E-2</v>
      </c>
      <c r="X60" s="21"/>
      <c r="Y60" s="21">
        <v>1.1309400000000001</v>
      </c>
      <c r="Z60" s="21">
        <v>0.11700000000000001</v>
      </c>
      <c r="AA60" s="21"/>
      <c r="AB60" s="21">
        <v>2.9924599999999999</v>
      </c>
      <c r="AC60" s="21">
        <v>0.137571</v>
      </c>
      <c r="AD60" s="21"/>
      <c r="AE60" s="21">
        <v>7.6263300000000003</v>
      </c>
      <c r="AF60" s="21">
        <v>0.50900000000000001</v>
      </c>
      <c r="AG60" s="21"/>
      <c r="AH60" s="21">
        <v>10.8223</v>
      </c>
      <c r="AI60" s="21">
        <v>0.47828599999999999</v>
      </c>
      <c r="AJ60" s="21"/>
      <c r="AK60" s="21">
        <v>7.7136800000000001</v>
      </c>
      <c r="AL60" s="21">
        <v>0.39500000000000002</v>
      </c>
      <c r="AM60" s="21"/>
      <c r="AN60" s="21">
        <v>11.141500000000001</v>
      </c>
      <c r="AO60" s="21">
        <v>129.917</v>
      </c>
      <c r="AP60" s="21"/>
      <c r="AQ60" s="21">
        <v>0.20549999999999999</v>
      </c>
      <c r="AR60" s="21"/>
      <c r="AS60" s="35"/>
      <c r="AT60" s="21">
        <v>1.13619</v>
      </c>
      <c r="AU60" s="21">
        <v>33.7194</v>
      </c>
      <c r="AV60" s="21">
        <v>29.677499999999998</v>
      </c>
      <c r="AW60" s="21">
        <v>12.751099999999999</v>
      </c>
      <c r="AX60" s="21"/>
      <c r="AY60" s="21"/>
      <c r="AZ60" s="21" t="s">
        <v>139</v>
      </c>
      <c r="BA60" s="21">
        <v>110.797</v>
      </c>
      <c r="BB60" s="21">
        <v>97.407200000000003</v>
      </c>
      <c r="BC60" s="21">
        <v>34.020600000000002</v>
      </c>
      <c r="BD60" s="21" t="s">
        <v>139</v>
      </c>
      <c r="BE60" s="21">
        <v>40.988399999999999</v>
      </c>
      <c r="BF60" s="21" t="s">
        <v>139</v>
      </c>
      <c r="BG60" s="21"/>
    </row>
    <row r="61" spans="1:59" x14ac:dyDescent="0.35">
      <c r="A61" s="25">
        <v>1925302</v>
      </c>
      <c r="B61" s="26">
        <v>43718.25</v>
      </c>
      <c r="C61" s="28">
        <v>2.49735</v>
      </c>
      <c r="D61" s="25"/>
      <c r="E61" s="25">
        <v>539</v>
      </c>
      <c r="F61" s="29">
        <v>0.20146</v>
      </c>
      <c r="G61" s="25"/>
      <c r="H61" s="28">
        <v>15.244400000000001</v>
      </c>
      <c r="I61" s="27">
        <v>249.16499999999999</v>
      </c>
      <c r="J61" s="25" t="str">
        <f>CHOOSE(1+ABS(ROUND(Table_Query_from_chem3[[#This Row],[WINDDIR_AVG °AZ]]/45,0)),"N","NE","E","SE","S","SW","W","NW","N")</f>
        <v>W</v>
      </c>
      <c r="K61" s="28">
        <v>6.8829000000000002</v>
      </c>
      <c r="L61" s="25">
        <v>6.22</v>
      </c>
      <c r="M61" s="25"/>
      <c r="N61" s="25">
        <v>7.05</v>
      </c>
      <c r="O61" s="25"/>
      <c r="P61" s="21">
        <v>0.60255999999999998</v>
      </c>
      <c r="Q61" s="21">
        <v>0.25</v>
      </c>
      <c r="R61" s="21"/>
      <c r="S61" s="21">
        <v>12.4757</v>
      </c>
      <c r="T61" s="21">
        <v>1.2999999999999999E-2</v>
      </c>
      <c r="U61" s="21"/>
      <c r="V61" s="21">
        <v>1.0697399999999999</v>
      </c>
      <c r="W61" s="21">
        <v>6.4000000000000001E-2</v>
      </c>
      <c r="X61" s="21"/>
      <c r="Y61" s="21">
        <v>2.7838400000000001</v>
      </c>
      <c r="Z61" s="21">
        <v>0.08</v>
      </c>
      <c r="AA61" s="21"/>
      <c r="AB61" s="21">
        <v>2.0461200000000002</v>
      </c>
      <c r="AC61" s="21">
        <v>0.81771400000000005</v>
      </c>
      <c r="AD61" s="21"/>
      <c r="AE61" s="21">
        <v>45.330399999999997</v>
      </c>
      <c r="AF61" s="21">
        <v>1.36</v>
      </c>
      <c r="AG61" s="21"/>
      <c r="AH61" s="21">
        <v>28.9162</v>
      </c>
      <c r="AI61" s="21">
        <v>1.3241400000000001</v>
      </c>
      <c r="AJ61" s="21"/>
      <c r="AK61" s="21">
        <v>21.355499999999999</v>
      </c>
      <c r="AL61" s="21">
        <v>0.26500000000000001</v>
      </c>
      <c r="AM61" s="21"/>
      <c r="AN61" s="21">
        <v>7.4746800000000002</v>
      </c>
      <c r="AO61" s="21">
        <v>222.25</v>
      </c>
      <c r="AP61" s="21"/>
      <c r="AQ61" s="21">
        <v>0.85099999999999998</v>
      </c>
      <c r="AR61" s="21"/>
      <c r="AS61" s="35" t="s">
        <v>121</v>
      </c>
      <c r="AT61" s="21">
        <v>1.1135600000000001</v>
      </c>
      <c r="AU61" s="21">
        <v>64.304100000000005</v>
      </c>
      <c r="AV61" s="21">
        <v>57.746299999999998</v>
      </c>
      <c r="AW61" s="21">
        <v>10.746</v>
      </c>
      <c r="AX61" s="21"/>
      <c r="AY61" s="21"/>
      <c r="AZ61" s="21" t="s">
        <v>139</v>
      </c>
      <c r="BA61" s="21">
        <v>123.953</v>
      </c>
      <c r="BB61" s="21">
        <v>152.51900000000001</v>
      </c>
      <c r="BC61" s="21">
        <v>33.853299999999997</v>
      </c>
      <c r="BD61" s="21" t="s">
        <v>139</v>
      </c>
      <c r="BE61" s="21">
        <v>51.525399999999998</v>
      </c>
      <c r="BF61" s="21" t="s">
        <v>139</v>
      </c>
      <c r="BG61" s="21">
        <v>9.7201000000000004</v>
      </c>
    </row>
    <row r="62" spans="1:59" x14ac:dyDescent="0.35">
      <c r="A62" s="25">
        <v>1925404</v>
      </c>
      <c r="B62" s="26">
        <v>43719.25</v>
      </c>
      <c r="C62" s="28">
        <v>8.7544199999999996</v>
      </c>
      <c r="D62" s="25"/>
      <c r="E62" s="25">
        <v>2543</v>
      </c>
      <c r="F62" s="29">
        <v>0.847607</v>
      </c>
      <c r="G62" s="25"/>
      <c r="H62" s="28">
        <v>16.688099999999999</v>
      </c>
      <c r="I62" s="27">
        <v>264.88200000000001</v>
      </c>
      <c r="J62" s="25" t="str">
        <f>CHOOSE(1+ABS(ROUND(Table_Query_from_chem3[[#This Row],[WINDDIR_AVG °AZ]]/45,0)),"N","NE","E","SE","S","SW","W","NW","N")</f>
        <v>W</v>
      </c>
      <c r="K62" s="28">
        <v>10.15</v>
      </c>
      <c r="L62" s="25">
        <v>5.83</v>
      </c>
      <c r="M62" s="25"/>
      <c r="N62" s="25">
        <v>13.14</v>
      </c>
      <c r="O62" s="25"/>
      <c r="P62" s="21">
        <v>1.4791099999999999</v>
      </c>
      <c r="Q62" s="21">
        <v>0.748</v>
      </c>
      <c r="R62" s="21"/>
      <c r="S62" s="21">
        <v>37.327199999999998</v>
      </c>
      <c r="T62" s="21">
        <v>0.06</v>
      </c>
      <c r="U62" s="21"/>
      <c r="V62" s="21">
        <v>4.9372600000000002</v>
      </c>
      <c r="W62" s="21">
        <v>7.6999999999999999E-2</v>
      </c>
      <c r="X62" s="21"/>
      <c r="Y62" s="21">
        <v>3.34931</v>
      </c>
      <c r="Z62" s="21">
        <v>7.2999999999999995E-2</v>
      </c>
      <c r="AA62" s="21"/>
      <c r="AB62" s="21">
        <v>1.8670899999999999</v>
      </c>
      <c r="AC62" s="21">
        <v>1.5428599999999999</v>
      </c>
      <c r="AD62" s="21"/>
      <c r="AE62" s="21">
        <v>85.528999999999996</v>
      </c>
      <c r="AF62" s="21">
        <v>2.94</v>
      </c>
      <c r="AG62" s="21"/>
      <c r="AH62" s="21">
        <v>62.51</v>
      </c>
      <c r="AI62" s="21">
        <v>2.2585700000000002</v>
      </c>
      <c r="AJ62" s="21"/>
      <c r="AK62" s="21">
        <v>36.425699999999999</v>
      </c>
      <c r="AL62" s="21">
        <v>0.214</v>
      </c>
      <c r="AM62" s="21"/>
      <c r="AN62" s="21">
        <v>6.0361599999999997</v>
      </c>
      <c r="AO62" s="21">
        <v>331.16699999999997</v>
      </c>
      <c r="AP62" s="21"/>
      <c r="AQ62" s="21">
        <v>1.5409999999999999</v>
      </c>
      <c r="AR62" s="21"/>
      <c r="AS62" s="35" t="s">
        <v>121</v>
      </c>
      <c r="AT62" s="21">
        <v>1.2810900000000001</v>
      </c>
      <c r="AU62" s="21">
        <v>134.47900000000001</v>
      </c>
      <c r="AV62" s="21">
        <v>104.97199999999999</v>
      </c>
      <c r="AW62" s="21">
        <v>24.645499999999998</v>
      </c>
      <c r="AX62" s="21"/>
      <c r="AY62" s="21"/>
      <c r="AZ62" s="21" t="s">
        <v>139</v>
      </c>
      <c r="BA62" s="21">
        <v>116.827</v>
      </c>
      <c r="BB62" s="21">
        <v>130.012</v>
      </c>
      <c r="BC62" s="21">
        <v>33.884700000000002</v>
      </c>
      <c r="BD62" s="21" t="s">
        <v>139</v>
      </c>
      <c r="BE62" s="21">
        <v>74.606399999999994</v>
      </c>
      <c r="BF62" s="21" t="s">
        <v>139</v>
      </c>
      <c r="BG62" s="21">
        <v>11.939299999999999</v>
      </c>
    </row>
    <row r="63" spans="1:59" x14ac:dyDescent="0.35">
      <c r="A63" s="25">
        <v>1925401</v>
      </c>
      <c r="B63" s="26">
        <v>43719.75</v>
      </c>
      <c r="C63" s="28">
        <v>11.1972</v>
      </c>
      <c r="D63" s="25"/>
      <c r="E63" s="25">
        <v>3344</v>
      </c>
      <c r="F63" s="29">
        <v>0.72976600000000003</v>
      </c>
      <c r="G63" s="25"/>
      <c r="H63" s="28">
        <v>18.068100000000001</v>
      </c>
      <c r="I63" s="27">
        <v>278.99700000000001</v>
      </c>
      <c r="J63" s="25" t="str">
        <f>CHOOSE(1+ABS(ROUND(Table_Query_from_chem3[[#This Row],[WINDDIR_AVG °AZ]]/45,0)),"N","NE","E","SE","S","SW","W","NW","N")</f>
        <v>W</v>
      </c>
      <c r="K63" s="28">
        <v>11.5601</v>
      </c>
      <c r="L63" s="25">
        <v>5.0999999999999996</v>
      </c>
      <c r="M63" s="25"/>
      <c r="N63" s="25">
        <v>13.73</v>
      </c>
      <c r="O63" s="25"/>
      <c r="P63" s="21">
        <v>7.9432799999999997</v>
      </c>
      <c r="Q63" s="21">
        <v>0.27900000000000003</v>
      </c>
      <c r="R63" s="21"/>
      <c r="S63" s="21">
        <v>13.9229</v>
      </c>
      <c r="T63" s="21">
        <v>2.1000000000000001E-2</v>
      </c>
      <c r="U63" s="21"/>
      <c r="V63" s="21">
        <v>1.72804</v>
      </c>
      <c r="W63" s="21">
        <v>4.4999999999999998E-2</v>
      </c>
      <c r="X63" s="21"/>
      <c r="Y63" s="21">
        <v>1.95739</v>
      </c>
      <c r="Z63" s="21">
        <v>3.2000000000000001E-2</v>
      </c>
      <c r="AA63" s="21"/>
      <c r="AB63" s="21">
        <v>0.81845000000000001</v>
      </c>
      <c r="AC63" s="21">
        <v>0.79457100000000003</v>
      </c>
      <c r="AD63" s="21"/>
      <c r="AE63" s="21">
        <v>44.047400000000003</v>
      </c>
      <c r="AF63" s="21">
        <v>2.35</v>
      </c>
      <c r="AG63" s="21"/>
      <c r="AH63" s="21">
        <v>49.965499999999999</v>
      </c>
      <c r="AI63" s="21">
        <v>1.51014</v>
      </c>
      <c r="AJ63" s="21"/>
      <c r="AK63" s="21">
        <v>24.3552</v>
      </c>
      <c r="AL63" s="21">
        <v>0.222</v>
      </c>
      <c r="AM63" s="21"/>
      <c r="AN63" s="21">
        <v>6.2618099999999997</v>
      </c>
      <c r="AO63" s="21">
        <v>201.917</v>
      </c>
      <c r="AP63" s="21"/>
      <c r="AQ63" s="21">
        <v>0.82550000000000001</v>
      </c>
      <c r="AR63" s="21"/>
      <c r="AS63" s="35" t="s">
        <v>122</v>
      </c>
      <c r="AT63" s="21">
        <v>0.87317</v>
      </c>
      <c r="AU63" s="21">
        <v>70.362200000000001</v>
      </c>
      <c r="AV63" s="21">
        <v>80.582499999999996</v>
      </c>
      <c r="AW63" s="21">
        <v>-13.541700000000001</v>
      </c>
      <c r="AX63" s="21"/>
      <c r="AY63" s="21"/>
      <c r="AZ63" s="21" t="s">
        <v>139</v>
      </c>
      <c r="BA63" s="21">
        <v>117.018</v>
      </c>
      <c r="BB63" s="21">
        <v>159.929</v>
      </c>
      <c r="BC63" s="21">
        <v>22.4833</v>
      </c>
      <c r="BD63" s="21" t="s">
        <v>139</v>
      </c>
      <c r="BE63" s="21">
        <v>50.762700000000002</v>
      </c>
      <c r="BF63" s="21" t="s">
        <v>139</v>
      </c>
      <c r="BG63" s="21">
        <v>9.3916000000000004</v>
      </c>
    </row>
    <row r="64" spans="1:59" x14ac:dyDescent="0.35">
      <c r="A64" s="25">
        <v>1925502</v>
      </c>
      <c r="B64" s="26">
        <v>43720.25</v>
      </c>
      <c r="C64" s="28">
        <v>3.8369599999999999</v>
      </c>
      <c r="D64" s="25"/>
      <c r="E64" s="25">
        <v>1638</v>
      </c>
      <c r="F64" s="29">
        <v>0.74397899999999995</v>
      </c>
      <c r="G64" s="25"/>
      <c r="H64" s="28">
        <v>15.9846</v>
      </c>
      <c r="I64" s="27">
        <v>310.03300000000002</v>
      </c>
      <c r="J64" s="25" t="str">
        <f>CHOOSE(1+ABS(ROUND(Table_Query_from_chem3[[#This Row],[WINDDIR_AVG °AZ]]/45,0)),"N","NE","E","SE","S","SW","W","NW","N")</f>
        <v>NW</v>
      </c>
      <c r="K64" s="28">
        <v>9.0365400000000005</v>
      </c>
      <c r="L64" s="25">
        <v>5.96</v>
      </c>
      <c r="M64" s="25"/>
      <c r="N64" s="25">
        <v>7.17</v>
      </c>
      <c r="O64" s="25"/>
      <c r="P64" s="21">
        <v>1.0964799999999999</v>
      </c>
      <c r="Q64" s="21">
        <v>0.40400000000000003</v>
      </c>
      <c r="R64" s="21"/>
      <c r="S64" s="21">
        <v>20.160699999999999</v>
      </c>
      <c r="T64" s="21">
        <v>3.1E-2</v>
      </c>
      <c r="U64" s="21"/>
      <c r="V64" s="21">
        <v>2.5509200000000001</v>
      </c>
      <c r="W64" s="21">
        <v>3.9E-2</v>
      </c>
      <c r="X64" s="21"/>
      <c r="Y64" s="21">
        <v>1.6963999999999999</v>
      </c>
      <c r="Z64" s="21">
        <v>5.2999999999999999E-2</v>
      </c>
      <c r="AA64" s="21"/>
      <c r="AB64" s="21">
        <v>1.3555600000000001</v>
      </c>
      <c r="AC64" s="21">
        <v>0.59014299999999997</v>
      </c>
      <c r="AD64" s="21"/>
      <c r="AE64" s="21">
        <v>32.714799999999997</v>
      </c>
      <c r="AF64" s="21">
        <v>1.06</v>
      </c>
      <c r="AG64" s="21"/>
      <c r="AH64" s="21">
        <v>22.537600000000001</v>
      </c>
      <c r="AI64" s="21">
        <v>0.89014300000000002</v>
      </c>
      <c r="AJ64" s="21"/>
      <c r="AK64" s="21">
        <v>14.356</v>
      </c>
      <c r="AL64" s="21">
        <v>0.124</v>
      </c>
      <c r="AM64" s="21"/>
      <c r="AN64" s="21">
        <v>3.4975900000000002</v>
      </c>
      <c r="AO64" s="21">
        <v>260.25</v>
      </c>
      <c r="AP64" s="21"/>
      <c r="AQ64" s="21">
        <v>0.62439999999999996</v>
      </c>
      <c r="AR64" s="21"/>
      <c r="AS64" s="35" t="s">
        <v>121</v>
      </c>
      <c r="AT64" s="21">
        <v>1.4747600000000001</v>
      </c>
      <c r="AU64" s="21">
        <v>59.567300000000003</v>
      </c>
      <c r="AV64" s="21">
        <v>40.391199999999998</v>
      </c>
      <c r="AW64" s="21">
        <v>38.368000000000002</v>
      </c>
      <c r="AX64" s="21"/>
      <c r="AY64" s="21"/>
      <c r="AZ64" s="21" t="s">
        <v>139</v>
      </c>
      <c r="BA64" s="21">
        <v>103.822</v>
      </c>
      <c r="BB64" s="21">
        <v>105.97</v>
      </c>
      <c r="BC64" s="21">
        <v>31.211099999999998</v>
      </c>
      <c r="BD64" s="21" t="s">
        <v>139</v>
      </c>
      <c r="BE64" s="21">
        <v>57.736499999999999</v>
      </c>
      <c r="BF64" s="21" t="s">
        <v>139</v>
      </c>
      <c r="BG64" s="21">
        <v>8.3402999999999992</v>
      </c>
    </row>
    <row r="65" spans="1:59" x14ac:dyDescent="0.35">
      <c r="A65" s="25">
        <v>1925503</v>
      </c>
      <c r="B65" s="26">
        <v>43720.75</v>
      </c>
      <c r="C65" s="28">
        <v>4.7492799999999997</v>
      </c>
      <c r="D65" s="25"/>
      <c r="E65" s="25">
        <v>1367</v>
      </c>
      <c r="F65" s="29">
        <v>0.46917900000000001</v>
      </c>
      <c r="G65" s="25"/>
      <c r="H65" s="28">
        <v>15.0078</v>
      </c>
      <c r="I65" s="27">
        <v>101.34699999999999</v>
      </c>
      <c r="J65" s="25" t="str">
        <f>CHOOSE(1+ABS(ROUND(Table_Query_from_chem3[[#This Row],[WINDDIR_AVG °AZ]]/45,0)),"N","NE","E","SE","S","SW","W","NW","N")</f>
        <v>E</v>
      </c>
      <c r="K65" s="28">
        <v>6.4854799999999999</v>
      </c>
      <c r="L65" s="25">
        <v>5.0199999999999996</v>
      </c>
      <c r="M65" s="25"/>
      <c r="N65" s="25">
        <v>7.78</v>
      </c>
      <c r="O65" s="25"/>
      <c r="P65" s="21">
        <v>9.5499299999999998</v>
      </c>
      <c r="Q65" s="21">
        <v>0.29299999999999998</v>
      </c>
      <c r="R65" s="21"/>
      <c r="S65" s="21">
        <v>14.621499999999999</v>
      </c>
      <c r="T65" s="21">
        <v>2.7E-2</v>
      </c>
      <c r="U65" s="21"/>
      <c r="V65" s="21">
        <v>2.2217699999999998</v>
      </c>
      <c r="W65" s="21">
        <v>4.1000000000000002E-2</v>
      </c>
      <c r="X65" s="21"/>
      <c r="Y65" s="21">
        <v>1.7834000000000001</v>
      </c>
      <c r="Z65" s="21">
        <v>2.5999999999999999E-2</v>
      </c>
      <c r="AA65" s="21"/>
      <c r="AB65" s="21">
        <v>0.664991</v>
      </c>
      <c r="AC65" s="21">
        <v>0.137571</v>
      </c>
      <c r="AD65" s="21"/>
      <c r="AE65" s="21">
        <v>7.6263300000000003</v>
      </c>
      <c r="AF65" s="21">
        <v>1.27</v>
      </c>
      <c r="AG65" s="21"/>
      <c r="AH65" s="21">
        <v>27.002600000000001</v>
      </c>
      <c r="AI65" s="21">
        <v>0.81485700000000005</v>
      </c>
      <c r="AJ65" s="21"/>
      <c r="AK65" s="21">
        <v>13.1418</v>
      </c>
      <c r="AL65" s="21">
        <v>0.11700000000000001</v>
      </c>
      <c r="AM65" s="21"/>
      <c r="AN65" s="21">
        <v>3.3001399999999999</v>
      </c>
      <c r="AO65" s="21">
        <v>278</v>
      </c>
      <c r="AP65" s="21"/>
      <c r="AQ65" s="21">
        <v>0.24199999999999999</v>
      </c>
      <c r="AR65" s="21"/>
      <c r="AS65" s="35" t="s">
        <v>122</v>
      </c>
      <c r="AT65" s="21">
        <v>0.83788399999999996</v>
      </c>
      <c r="AU65" s="21">
        <v>36.401499999999999</v>
      </c>
      <c r="AV65" s="21">
        <v>43.444600000000001</v>
      </c>
      <c r="AW65" s="21">
        <v>-17.6416</v>
      </c>
      <c r="AX65" s="21"/>
      <c r="AY65" s="21"/>
      <c r="AZ65" s="21" t="s">
        <v>139</v>
      </c>
      <c r="BA65" s="21">
        <v>96.088499999999996</v>
      </c>
      <c r="BB65" s="21">
        <v>111.072</v>
      </c>
      <c r="BC65" s="21">
        <v>10.320499999999999</v>
      </c>
      <c r="BD65" s="21" t="s">
        <v>139</v>
      </c>
      <c r="BE65" s="21">
        <v>34.419600000000003</v>
      </c>
      <c r="BF65" s="21" t="s">
        <v>139</v>
      </c>
      <c r="BG65" s="21"/>
    </row>
    <row r="66" spans="1:59" x14ac:dyDescent="0.35">
      <c r="A66" s="25">
        <v>1925702</v>
      </c>
      <c r="B66" s="26">
        <v>43722.25</v>
      </c>
      <c r="C66" s="28">
        <v>4.8135199999999996</v>
      </c>
      <c r="D66" s="25"/>
      <c r="E66" s="25">
        <v>908</v>
      </c>
      <c r="F66" s="29">
        <v>0.50127500000000003</v>
      </c>
      <c r="G66" s="25"/>
      <c r="H66" s="28">
        <v>15.076499999999999</v>
      </c>
      <c r="I66" s="27">
        <v>251.249</v>
      </c>
      <c r="J66" s="25" t="str">
        <f>CHOOSE(1+ABS(ROUND(Table_Query_from_chem3[[#This Row],[WINDDIR_AVG °AZ]]/45,0)),"N","NE","E","SE","S","SW","W","NW","N")</f>
        <v>W</v>
      </c>
      <c r="K66" s="28">
        <v>12.7751</v>
      </c>
      <c r="L66" s="25">
        <v>4.7300000000000004</v>
      </c>
      <c r="M66" s="25"/>
      <c r="N66" s="25">
        <v>25.9</v>
      </c>
      <c r="O66" s="25"/>
      <c r="P66" s="21">
        <v>18.620899999999999</v>
      </c>
      <c r="Q66" s="21">
        <v>0.63300000000000001</v>
      </c>
      <c r="R66" s="21"/>
      <c r="S66" s="21">
        <v>31.5884</v>
      </c>
      <c r="T66" s="21">
        <v>0.16900000000000001</v>
      </c>
      <c r="U66" s="21"/>
      <c r="V66" s="21">
        <v>13.906599999999999</v>
      </c>
      <c r="W66" s="21">
        <v>1.0289999999999999</v>
      </c>
      <c r="X66" s="21"/>
      <c r="Y66" s="21">
        <v>44.759</v>
      </c>
      <c r="Z66" s="21">
        <v>7.1999999999999995E-2</v>
      </c>
      <c r="AA66" s="21"/>
      <c r="AB66" s="21">
        <v>1.84151</v>
      </c>
      <c r="AC66" s="21">
        <v>1.0015700000000001</v>
      </c>
      <c r="AD66" s="21"/>
      <c r="AE66" s="21">
        <v>55.522599999999997</v>
      </c>
      <c r="AF66" s="21">
        <v>3.24</v>
      </c>
      <c r="AG66" s="21"/>
      <c r="AH66" s="21">
        <v>68.888499999999993</v>
      </c>
      <c r="AI66" s="21">
        <v>3.7598600000000002</v>
      </c>
      <c r="AJ66" s="21"/>
      <c r="AK66" s="21">
        <v>60.638100000000001</v>
      </c>
      <c r="AL66" s="21">
        <v>1.728</v>
      </c>
      <c r="AM66" s="21"/>
      <c r="AN66" s="21">
        <v>48.740600000000001</v>
      </c>
      <c r="AO66" s="21">
        <v>243.333</v>
      </c>
      <c r="AP66" s="21"/>
      <c r="AQ66" s="21">
        <v>1.4950000000000001</v>
      </c>
      <c r="AR66" s="21"/>
      <c r="AS66" s="35"/>
      <c r="AT66" s="21">
        <v>0.93180099999999999</v>
      </c>
      <c r="AU66" s="21">
        <v>166.10900000000001</v>
      </c>
      <c r="AV66" s="21">
        <v>178.267</v>
      </c>
      <c r="AW66" s="21">
        <v>-7.0606999999999998</v>
      </c>
      <c r="AX66" s="21"/>
      <c r="AY66" s="21"/>
      <c r="AZ66" s="21" t="s">
        <v>139</v>
      </c>
      <c r="BA66" s="21">
        <v>120.67100000000001</v>
      </c>
      <c r="BB66" s="21">
        <v>119.723</v>
      </c>
      <c r="BC66" s="21">
        <v>26.282499999999999</v>
      </c>
      <c r="BD66" s="21" t="s">
        <v>139</v>
      </c>
      <c r="BE66" s="21">
        <v>80.415199999999999</v>
      </c>
      <c r="BF66" s="21" t="s">
        <v>139</v>
      </c>
      <c r="BG66" s="21">
        <v>8.1837</v>
      </c>
    </row>
    <row r="67" spans="1:59" x14ac:dyDescent="0.35">
      <c r="A67" s="25">
        <v>1925703</v>
      </c>
      <c r="B67" s="26">
        <v>43722.75</v>
      </c>
      <c r="C67" s="28">
        <v>10.647600000000001</v>
      </c>
      <c r="D67" s="25"/>
      <c r="E67" s="25">
        <v>3194</v>
      </c>
      <c r="F67" s="29">
        <v>0.73686799999999997</v>
      </c>
      <c r="G67" s="25"/>
      <c r="H67" s="28">
        <v>14.8561</v>
      </c>
      <c r="I67" s="27">
        <v>258.62400000000002</v>
      </c>
      <c r="J67" s="25" t="str">
        <f>CHOOSE(1+ABS(ROUND(Table_Query_from_chem3[[#This Row],[WINDDIR_AVG °AZ]]/45,0)),"N","NE","E","SE","S","SW","W","NW","N")</f>
        <v>W</v>
      </c>
      <c r="K67" s="28">
        <v>10.1317</v>
      </c>
      <c r="L67" s="25">
        <v>5.44</v>
      </c>
      <c r="M67" s="25"/>
      <c r="N67" s="25">
        <v>9.33</v>
      </c>
      <c r="O67" s="25"/>
      <c r="P67" s="21">
        <v>3.6307800000000001</v>
      </c>
      <c r="Q67" s="21">
        <v>0.189</v>
      </c>
      <c r="R67" s="21"/>
      <c r="S67" s="21">
        <v>9.4316099999999992</v>
      </c>
      <c r="T67" s="21">
        <v>6.7000000000000004E-2</v>
      </c>
      <c r="U67" s="21"/>
      <c r="V67" s="21">
        <v>5.5132700000000003</v>
      </c>
      <c r="W67" s="21">
        <v>0.49</v>
      </c>
      <c r="X67" s="21"/>
      <c r="Y67" s="21">
        <v>21.313800000000001</v>
      </c>
      <c r="Z67" s="21">
        <v>4.9000000000000002E-2</v>
      </c>
      <c r="AA67" s="21"/>
      <c r="AB67" s="21">
        <v>1.25325</v>
      </c>
      <c r="AC67" s="21">
        <v>0.38828600000000002</v>
      </c>
      <c r="AD67" s="21"/>
      <c r="AE67" s="21">
        <v>21.524799999999999</v>
      </c>
      <c r="AF67" s="21">
        <v>1.62</v>
      </c>
      <c r="AG67" s="21"/>
      <c r="AH67" s="21">
        <v>34.444299999999998</v>
      </c>
      <c r="AI67" s="21">
        <v>1.1647099999999999</v>
      </c>
      <c r="AJ67" s="21"/>
      <c r="AK67" s="21">
        <v>18.784199999999998</v>
      </c>
      <c r="AL67" s="21">
        <v>1.0089999999999999</v>
      </c>
      <c r="AM67" s="21"/>
      <c r="AN67" s="21">
        <v>28.4602</v>
      </c>
      <c r="AO67" s="21">
        <v>221.75</v>
      </c>
      <c r="AP67" s="21"/>
      <c r="AQ67" s="21">
        <v>0.55779999999999996</v>
      </c>
      <c r="AR67" s="21"/>
      <c r="AS67" s="35"/>
      <c r="AT67" s="21">
        <v>0.76684099999999999</v>
      </c>
      <c r="AU67" s="21">
        <v>62.642299999999999</v>
      </c>
      <c r="AV67" s="21">
        <v>81.688699999999997</v>
      </c>
      <c r="AW67" s="21">
        <v>-26.392700000000001</v>
      </c>
      <c r="AX67" s="21"/>
      <c r="AY67" s="21"/>
      <c r="AZ67" s="21" t="s">
        <v>139</v>
      </c>
      <c r="BA67" s="21">
        <v>124.842</v>
      </c>
      <c r="BB67" s="21">
        <v>116.276</v>
      </c>
      <c r="BC67" s="21">
        <v>32.016599999999997</v>
      </c>
      <c r="BD67" s="21" t="s">
        <v>139</v>
      </c>
      <c r="BE67" s="21">
        <v>41.030299999999997</v>
      </c>
      <c r="BF67" s="21" t="s">
        <v>139</v>
      </c>
      <c r="BG67" s="21"/>
    </row>
    <row r="68" spans="1:59" x14ac:dyDescent="0.35">
      <c r="A68" s="25">
        <v>1925804</v>
      </c>
      <c r="B68" s="26">
        <v>43723.25</v>
      </c>
      <c r="C68" s="28">
        <v>10.3027</v>
      </c>
      <c r="D68" s="25"/>
      <c r="E68" s="25">
        <v>1526</v>
      </c>
      <c r="F68" s="29">
        <v>0.51540300000000006</v>
      </c>
      <c r="G68" s="25"/>
      <c r="H68" s="28">
        <v>14.961600000000001</v>
      </c>
      <c r="I68" s="27">
        <v>286.13499999999999</v>
      </c>
      <c r="J68" s="25" t="str">
        <f>CHOOSE(1+ABS(ROUND(Table_Query_from_chem3[[#This Row],[WINDDIR_AVG °AZ]]/45,0)),"N","NE","E","SE","S","SW","W","NW","N")</f>
        <v>W</v>
      </c>
      <c r="K68" s="28">
        <v>13.057399999999999</v>
      </c>
      <c r="L68" s="25">
        <v>5.9</v>
      </c>
      <c r="M68" s="25"/>
      <c r="N68" s="25">
        <v>15.25</v>
      </c>
      <c r="O68" s="25"/>
      <c r="P68" s="21">
        <v>1.2589300000000001</v>
      </c>
      <c r="Q68" s="21">
        <v>0.38100000000000001</v>
      </c>
      <c r="R68" s="21"/>
      <c r="S68" s="21">
        <v>19.012899999999998</v>
      </c>
      <c r="T68" s="21">
        <v>5.2999999999999999E-2</v>
      </c>
      <c r="U68" s="21"/>
      <c r="V68" s="21">
        <v>4.3612399999999996</v>
      </c>
      <c r="W68" s="21">
        <v>6.3E-2</v>
      </c>
      <c r="X68" s="21"/>
      <c r="Y68" s="21">
        <v>2.7403499999999998</v>
      </c>
      <c r="Z68" s="21">
        <v>7.9000000000000001E-2</v>
      </c>
      <c r="AA68" s="21"/>
      <c r="AB68" s="21">
        <v>2.0205500000000001</v>
      </c>
      <c r="AC68" s="21">
        <v>1.62</v>
      </c>
      <c r="AD68" s="21"/>
      <c r="AE68" s="21">
        <v>89.805400000000006</v>
      </c>
      <c r="AF68" s="21">
        <v>2.95</v>
      </c>
      <c r="AG68" s="21"/>
      <c r="AH68" s="21">
        <v>62.7226</v>
      </c>
      <c r="AI68" s="21">
        <v>2.2895699999999999</v>
      </c>
      <c r="AJ68" s="21"/>
      <c r="AK68" s="21">
        <v>36.925699999999999</v>
      </c>
      <c r="AL68" s="21">
        <v>0.29799999999999999</v>
      </c>
      <c r="AM68" s="21"/>
      <c r="AN68" s="21">
        <v>8.4054900000000004</v>
      </c>
      <c r="AO68" s="21">
        <v>318.91699999999997</v>
      </c>
      <c r="AP68" s="21"/>
      <c r="AQ68" s="21">
        <v>1.7390000000000001</v>
      </c>
      <c r="AR68" s="21"/>
      <c r="AS68" s="35"/>
      <c r="AT68" s="21">
        <v>1.10307</v>
      </c>
      <c r="AU68" s="21">
        <v>119.191</v>
      </c>
      <c r="AV68" s="21">
        <v>108.054</v>
      </c>
      <c r="AW68" s="21">
        <v>9.8017199999999995</v>
      </c>
      <c r="AX68" s="21"/>
      <c r="AY68" s="21"/>
      <c r="AZ68" s="21" t="s">
        <v>139</v>
      </c>
      <c r="BA68" s="21">
        <v>104.001</v>
      </c>
      <c r="BB68" s="21">
        <v>131.69</v>
      </c>
      <c r="BC68" s="21">
        <v>16.360099999999999</v>
      </c>
      <c r="BD68" s="21" t="s">
        <v>139</v>
      </c>
      <c r="BE68" s="21">
        <v>62.641599999999997</v>
      </c>
      <c r="BF68" s="21" t="s">
        <v>139</v>
      </c>
      <c r="BG68" s="21"/>
    </row>
    <row r="69" spans="1:59" x14ac:dyDescent="0.35">
      <c r="A69" s="25">
        <v>1925805</v>
      </c>
      <c r="B69" s="26">
        <v>43723.75</v>
      </c>
      <c r="C69" s="28">
        <v>2.7006600000000001</v>
      </c>
      <c r="D69" s="25"/>
      <c r="E69" s="25">
        <v>157</v>
      </c>
      <c r="F69" s="29">
        <v>0.16175999999999999</v>
      </c>
      <c r="G69" s="25"/>
      <c r="H69" s="28">
        <v>15.228199999999999</v>
      </c>
      <c r="I69" s="27">
        <v>289.65800000000002</v>
      </c>
      <c r="J69" s="25" t="str">
        <f>CHOOSE(1+ABS(ROUND(Table_Query_from_chem3[[#This Row],[WINDDIR_AVG °AZ]]/45,0)),"N","NE","E","SE","S","SW","W","NW","N")</f>
        <v>W</v>
      </c>
      <c r="K69" s="28">
        <v>14.312099999999999</v>
      </c>
      <c r="L69" s="25">
        <v>5.88</v>
      </c>
      <c r="M69" s="25"/>
      <c r="N69" s="25">
        <v>8.59</v>
      </c>
      <c r="O69" s="25"/>
      <c r="P69" s="21">
        <v>1.31826</v>
      </c>
      <c r="Q69" s="21">
        <v>0.69299999999999995</v>
      </c>
      <c r="R69" s="21"/>
      <c r="S69" s="21">
        <v>34.582599999999999</v>
      </c>
      <c r="T69" s="21">
        <v>0.106</v>
      </c>
      <c r="U69" s="21"/>
      <c r="V69" s="21">
        <v>8.7224900000000005</v>
      </c>
      <c r="W69" s="21">
        <v>5.8000000000000003E-2</v>
      </c>
      <c r="X69" s="21"/>
      <c r="Y69" s="21">
        <v>2.5228600000000001</v>
      </c>
      <c r="Z69" s="21">
        <v>0.129</v>
      </c>
      <c r="AA69" s="21"/>
      <c r="AB69" s="21">
        <v>3.2993800000000002</v>
      </c>
      <c r="AC69" s="21">
        <v>0.37157099999999998</v>
      </c>
      <c r="AD69" s="21"/>
      <c r="AE69" s="21">
        <v>20.598199999999999</v>
      </c>
      <c r="AF69" s="21">
        <v>1.76</v>
      </c>
      <c r="AG69" s="21"/>
      <c r="AH69" s="21">
        <v>37.420900000000003</v>
      </c>
      <c r="AI69" s="21">
        <v>1.3197099999999999</v>
      </c>
      <c r="AJ69" s="21"/>
      <c r="AK69" s="21">
        <v>21.283999999999999</v>
      </c>
      <c r="AL69" s="21">
        <v>0.252</v>
      </c>
      <c r="AM69" s="21"/>
      <c r="AN69" s="21">
        <v>7.1079999999999997</v>
      </c>
      <c r="AO69" s="21">
        <v>196.25</v>
      </c>
      <c r="AP69" s="21"/>
      <c r="AQ69" s="21">
        <v>0.64380000000000004</v>
      </c>
      <c r="AR69" s="21"/>
      <c r="AS69" s="35"/>
      <c r="AT69" s="21">
        <v>1.07934</v>
      </c>
      <c r="AU69" s="21">
        <v>71.034599999999998</v>
      </c>
      <c r="AV69" s="21">
        <v>65.813000000000002</v>
      </c>
      <c r="AW69" s="21">
        <v>7.6313300000000002</v>
      </c>
      <c r="AX69" s="21"/>
      <c r="AY69" s="21"/>
      <c r="AZ69" s="21" t="s">
        <v>139</v>
      </c>
      <c r="BA69" s="21">
        <v>202.893</v>
      </c>
      <c r="BB69" s="21">
        <v>523.19799999999998</v>
      </c>
      <c r="BC69" s="21">
        <v>21.476199999999999</v>
      </c>
      <c r="BD69" s="21" t="s">
        <v>139</v>
      </c>
      <c r="BE69" s="21">
        <v>38.241700000000002</v>
      </c>
      <c r="BF69" s="21" t="s">
        <v>139</v>
      </c>
      <c r="BG69" s="21">
        <v>14.6043</v>
      </c>
    </row>
    <row r="70" spans="1:59" x14ac:dyDescent="0.35">
      <c r="A70" s="25">
        <v>1925906</v>
      </c>
      <c r="B70" s="26">
        <v>43724.25</v>
      </c>
      <c r="C70" s="28">
        <v>9.7638800000000003</v>
      </c>
      <c r="D70" s="25"/>
      <c r="E70" s="25">
        <v>2443</v>
      </c>
      <c r="F70" s="29">
        <v>0.41734199999999999</v>
      </c>
      <c r="G70" s="25"/>
      <c r="H70" s="28">
        <v>15.355600000000001</v>
      </c>
      <c r="I70" s="27">
        <v>317.036</v>
      </c>
      <c r="J70" s="25" t="str">
        <f>CHOOSE(1+ABS(ROUND(Table_Query_from_chem3[[#This Row],[WINDDIR_AVG °AZ]]/45,0)),"N","NE","E","SE","S","SW","W","NW","N")</f>
        <v>NW</v>
      </c>
      <c r="K70" s="28">
        <v>11.9361</v>
      </c>
      <c r="L70" s="25">
        <v>5.68</v>
      </c>
      <c r="M70" s="25"/>
      <c r="N70" s="25">
        <v>6.1</v>
      </c>
      <c r="O70" s="25"/>
      <c r="P70" s="21">
        <v>2.0893000000000002</v>
      </c>
      <c r="Q70" s="21">
        <v>0.32600000000000001</v>
      </c>
      <c r="R70" s="21"/>
      <c r="S70" s="21">
        <v>16.2683</v>
      </c>
      <c r="T70" s="21">
        <v>3.7999999999999999E-2</v>
      </c>
      <c r="U70" s="21"/>
      <c r="V70" s="21">
        <v>3.1269300000000002</v>
      </c>
      <c r="W70" s="21">
        <v>0.05</v>
      </c>
      <c r="X70" s="21"/>
      <c r="Y70" s="21">
        <v>2.1748799999999999</v>
      </c>
      <c r="Z70" s="21">
        <v>3.1E-2</v>
      </c>
      <c r="AA70" s="21"/>
      <c r="AB70" s="21">
        <v>0.79287300000000005</v>
      </c>
      <c r="AC70" s="21">
        <v>0.36</v>
      </c>
      <c r="AD70" s="21"/>
      <c r="AE70" s="21">
        <v>19.956800000000001</v>
      </c>
      <c r="AF70" s="21">
        <v>0.999</v>
      </c>
      <c r="AG70" s="21"/>
      <c r="AH70" s="21">
        <v>21.240600000000001</v>
      </c>
      <c r="AI70" s="21">
        <v>0.67757100000000003</v>
      </c>
      <c r="AJ70" s="21"/>
      <c r="AK70" s="21">
        <v>10.9277</v>
      </c>
      <c r="AL70" s="21">
        <v>0.107</v>
      </c>
      <c r="AM70" s="21"/>
      <c r="AN70" s="21">
        <v>3.0180799999999999</v>
      </c>
      <c r="AO70" s="21">
        <v>166.667</v>
      </c>
      <c r="AP70" s="21"/>
      <c r="AQ70" s="21">
        <v>0.40620000000000001</v>
      </c>
      <c r="AR70" s="21"/>
      <c r="AS70" s="35"/>
      <c r="AT70" s="21">
        <v>1.26169</v>
      </c>
      <c r="AU70" s="21">
        <v>44.394500000000001</v>
      </c>
      <c r="AV70" s="21">
        <v>35.186399999999999</v>
      </c>
      <c r="AW70" s="21">
        <v>23.141400000000001</v>
      </c>
      <c r="AX70" s="21"/>
      <c r="AY70" s="21"/>
      <c r="AZ70" s="21" t="s">
        <v>139</v>
      </c>
      <c r="BA70" s="21">
        <v>129.44800000000001</v>
      </c>
      <c r="BB70" s="21">
        <v>175.809</v>
      </c>
      <c r="BC70" s="21">
        <v>1.6398999999999999</v>
      </c>
      <c r="BD70" s="21" t="s">
        <v>139</v>
      </c>
      <c r="BE70" s="21">
        <v>45.579900000000002</v>
      </c>
      <c r="BF70" s="21" t="s">
        <v>139</v>
      </c>
      <c r="BG70" s="21">
        <v>9.3219999999999992</v>
      </c>
    </row>
    <row r="71" spans="1:59" x14ac:dyDescent="0.35">
      <c r="A71" s="25">
        <v>1926504</v>
      </c>
      <c r="B71" s="26">
        <v>43730.25</v>
      </c>
      <c r="C71" s="28"/>
      <c r="D71" s="25"/>
      <c r="E71" s="25">
        <v>40</v>
      </c>
      <c r="F71" s="25"/>
      <c r="G71" s="25"/>
      <c r="H71" s="25"/>
      <c r="I71" s="25"/>
      <c r="J71" s="25"/>
      <c r="K71" s="25"/>
      <c r="L71" s="25">
        <v>6.98</v>
      </c>
      <c r="M71" s="25"/>
      <c r="N71" s="25">
        <v>8.85</v>
      </c>
      <c r="O71" s="25"/>
      <c r="P71" s="21">
        <v>0.104713</v>
      </c>
      <c r="Q71" s="21">
        <v>0.53700000000000003</v>
      </c>
      <c r="R71" s="21"/>
      <c r="S71" s="21">
        <v>26.797699999999999</v>
      </c>
      <c r="T71" s="21">
        <v>3.7999999999999999E-2</v>
      </c>
      <c r="U71" s="21"/>
      <c r="V71" s="21">
        <v>3.1269300000000002</v>
      </c>
      <c r="W71" s="21">
        <v>6.5000000000000002E-2</v>
      </c>
      <c r="X71" s="21"/>
      <c r="Y71" s="21">
        <v>2.82734</v>
      </c>
      <c r="Z71" s="21">
        <v>0.83699999999999997</v>
      </c>
      <c r="AA71" s="21"/>
      <c r="AB71" s="21">
        <v>21.407599999999999</v>
      </c>
      <c r="AC71" s="21">
        <v>0.633857</v>
      </c>
      <c r="AD71" s="21"/>
      <c r="AE71" s="21">
        <v>35.138199999999998</v>
      </c>
      <c r="AF71" s="21">
        <v>0.67</v>
      </c>
      <c r="AG71" s="21"/>
      <c r="AH71" s="21">
        <v>14.2455</v>
      </c>
      <c r="AI71" s="21">
        <v>7.4399999999999994E-2</v>
      </c>
      <c r="AJ71" s="21"/>
      <c r="AK71" s="21">
        <v>1.19991</v>
      </c>
      <c r="AL71" s="21">
        <v>0.84399999999999997</v>
      </c>
      <c r="AM71" s="21"/>
      <c r="AN71" s="21">
        <v>23.8062</v>
      </c>
      <c r="AO71" s="21">
        <v>412.25</v>
      </c>
      <c r="AP71" s="21"/>
      <c r="AQ71" s="21"/>
      <c r="AR71" s="21" t="s">
        <v>139</v>
      </c>
      <c r="AS71" s="35"/>
      <c r="AT71" s="21">
        <v>2.27766</v>
      </c>
      <c r="AU71" s="21">
        <v>89.401700000000005</v>
      </c>
      <c r="AV71" s="21">
        <v>39.2515</v>
      </c>
      <c r="AW71" s="21">
        <v>77.961799999999997</v>
      </c>
      <c r="AX71" s="21"/>
      <c r="AY71" s="21"/>
      <c r="AZ71" s="21" t="s">
        <v>139</v>
      </c>
      <c r="BA71" s="21"/>
      <c r="BB71" s="21"/>
      <c r="BC71" s="21"/>
      <c r="BD71" s="21" t="s">
        <v>139</v>
      </c>
      <c r="BE71" s="21"/>
      <c r="BF71" s="21" t="s">
        <v>139</v>
      </c>
      <c r="BG71" s="21"/>
    </row>
    <row r="72" spans="1:59" x14ac:dyDescent="0.35">
      <c r="A72" s="25">
        <v>1926505</v>
      </c>
      <c r="B72" s="26">
        <v>43730.75</v>
      </c>
      <c r="C72" s="28"/>
      <c r="D72" s="25"/>
      <c r="E72" s="25">
        <v>116</v>
      </c>
      <c r="F72" s="25"/>
      <c r="G72" s="25"/>
      <c r="H72" s="25"/>
      <c r="I72" s="25"/>
      <c r="J72" s="25"/>
      <c r="K72" s="25"/>
      <c r="L72" s="25">
        <v>6.2</v>
      </c>
      <c r="M72" s="25"/>
      <c r="N72" s="25">
        <v>3.26</v>
      </c>
      <c r="O72" s="25"/>
      <c r="P72" s="21">
        <v>0.63095800000000002</v>
      </c>
      <c r="Q72" s="21">
        <v>0.19700000000000001</v>
      </c>
      <c r="R72" s="21"/>
      <c r="S72" s="21">
        <v>9.8308300000000006</v>
      </c>
      <c r="T72" s="21">
        <v>2.1999999999999999E-2</v>
      </c>
      <c r="U72" s="21"/>
      <c r="V72" s="21">
        <v>1.81033</v>
      </c>
      <c r="W72" s="21">
        <v>4.1000000000000002E-2</v>
      </c>
      <c r="X72" s="21"/>
      <c r="Y72" s="21">
        <v>1.7834000000000001</v>
      </c>
      <c r="Z72" s="21">
        <v>0.158</v>
      </c>
      <c r="AA72" s="21"/>
      <c r="AB72" s="21">
        <v>4.0411000000000001</v>
      </c>
      <c r="AC72" s="21">
        <v>0.164571</v>
      </c>
      <c r="AD72" s="21"/>
      <c r="AE72" s="21">
        <v>9.1230899999999995</v>
      </c>
      <c r="AF72" s="21">
        <v>0.32</v>
      </c>
      <c r="AG72" s="21"/>
      <c r="AH72" s="21">
        <v>6.8038100000000004</v>
      </c>
      <c r="AI72" s="21">
        <v>0.10539999999999999</v>
      </c>
      <c r="AJ72" s="21"/>
      <c r="AK72" s="21">
        <v>1.69987</v>
      </c>
      <c r="AL72" s="21">
        <v>0.33500000000000002</v>
      </c>
      <c r="AM72" s="21"/>
      <c r="AN72" s="21">
        <v>9.4491300000000003</v>
      </c>
      <c r="AO72" s="21">
        <v>178.417</v>
      </c>
      <c r="AP72" s="21"/>
      <c r="AQ72" s="21">
        <v>0.43340000000000001</v>
      </c>
      <c r="AR72" s="21"/>
      <c r="AS72" s="35"/>
      <c r="AT72" s="21">
        <v>1.5159400000000001</v>
      </c>
      <c r="AU72" s="21">
        <v>27.215299999999999</v>
      </c>
      <c r="AV72" s="21">
        <v>17.9528</v>
      </c>
      <c r="AW72" s="21">
        <v>41.013500000000001</v>
      </c>
      <c r="AX72" s="21"/>
      <c r="AY72" s="21"/>
      <c r="AZ72" s="21" t="s">
        <v>139</v>
      </c>
      <c r="BA72" s="21">
        <v>106.646</v>
      </c>
      <c r="BB72" s="21">
        <v>114.04900000000001</v>
      </c>
      <c r="BC72" s="21">
        <v>14.0725</v>
      </c>
      <c r="BD72" s="21" t="s">
        <v>139</v>
      </c>
      <c r="BE72" s="21">
        <v>33.714100000000002</v>
      </c>
      <c r="BF72" s="21" t="s">
        <v>139</v>
      </c>
      <c r="BG72" s="21"/>
    </row>
    <row r="73" spans="1:59" x14ac:dyDescent="0.35">
      <c r="A73" s="25">
        <v>1926606</v>
      </c>
      <c r="B73" s="26">
        <v>43731.25</v>
      </c>
      <c r="C73" s="28">
        <v>5.0788200000000003</v>
      </c>
      <c r="D73" s="25"/>
      <c r="E73" s="25">
        <v>320</v>
      </c>
      <c r="F73" s="29">
        <v>0.20691999999999999</v>
      </c>
      <c r="G73" s="25"/>
      <c r="H73" s="28">
        <v>14.3642</v>
      </c>
      <c r="I73" s="27">
        <v>271.28100000000001</v>
      </c>
      <c r="J73" s="25" t="str">
        <f>CHOOSE(1+ABS(ROUND(Table_Query_from_chem3[[#This Row],[WINDDIR_AVG °AZ]]/45,0)),"N","NE","E","SE","S","SW","W","NW","N")</f>
        <v>W</v>
      </c>
      <c r="K73" s="28">
        <v>11.9954</v>
      </c>
      <c r="L73" s="25">
        <v>5.32</v>
      </c>
      <c r="M73" s="25"/>
      <c r="N73" s="25">
        <v>46.5</v>
      </c>
      <c r="O73" s="25"/>
      <c r="P73" s="21">
        <v>4.7862999999999998</v>
      </c>
      <c r="Q73" s="21">
        <v>1.2969999999999999</v>
      </c>
      <c r="R73" s="21"/>
      <c r="S73" s="21">
        <v>64.723799999999997</v>
      </c>
      <c r="T73" s="21">
        <v>0.24399999999999999</v>
      </c>
      <c r="U73" s="21"/>
      <c r="V73" s="21">
        <v>20.078199999999999</v>
      </c>
      <c r="W73" s="21">
        <v>0.85899999999999999</v>
      </c>
      <c r="X73" s="21"/>
      <c r="Y73" s="21">
        <v>37.364400000000003</v>
      </c>
      <c r="Z73" s="21">
        <v>0.17399999999999999</v>
      </c>
      <c r="AA73" s="21"/>
      <c r="AB73" s="21">
        <v>4.4503199999999996</v>
      </c>
      <c r="AC73" s="21">
        <v>4.3585700000000003</v>
      </c>
      <c r="AD73" s="21"/>
      <c r="AE73" s="21">
        <v>241.619</v>
      </c>
      <c r="AF73" s="21">
        <v>7.85</v>
      </c>
      <c r="AG73" s="21"/>
      <c r="AH73" s="21">
        <v>166.90600000000001</v>
      </c>
      <c r="AI73" s="21">
        <v>6.9971399999999999</v>
      </c>
      <c r="AJ73" s="21"/>
      <c r="AK73" s="21">
        <v>112.848</v>
      </c>
      <c r="AL73" s="21">
        <v>0.52700000000000002</v>
      </c>
      <c r="AM73" s="21"/>
      <c r="AN73" s="21">
        <v>14.864800000000001</v>
      </c>
      <c r="AO73" s="21">
        <v>701.91700000000003</v>
      </c>
      <c r="AP73" s="21"/>
      <c r="AQ73" s="21">
        <v>4.8780000000000001</v>
      </c>
      <c r="AR73" s="21"/>
      <c r="AS73" s="35"/>
      <c r="AT73" s="21">
        <v>1.2660100000000001</v>
      </c>
      <c r="AU73" s="21">
        <v>372.98899999999998</v>
      </c>
      <c r="AV73" s="21">
        <v>294.61900000000003</v>
      </c>
      <c r="AW73" s="21">
        <v>23.477900000000002</v>
      </c>
      <c r="AX73" s="21"/>
      <c r="AY73" s="21"/>
      <c r="AZ73" s="21" t="s">
        <v>139</v>
      </c>
      <c r="BA73" s="21">
        <v>204.977</v>
      </c>
      <c r="BB73" s="21">
        <v>249.81</v>
      </c>
      <c r="BC73" s="21">
        <v>177.96199999999999</v>
      </c>
      <c r="BD73" s="21" t="s">
        <v>139</v>
      </c>
      <c r="BE73" s="21">
        <v>103.324</v>
      </c>
      <c r="BF73" s="21" t="s">
        <v>139</v>
      </c>
      <c r="BG73" s="21">
        <v>20.938199999999998</v>
      </c>
    </row>
    <row r="74" spans="1:59" x14ac:dyDescent="0.35">
      <c r="A74" s="25">
        <v>1926601</v>
      </c>
      <c r="B74" s="26">
        <v>43731.75</v>
      </c>
      <c r="C74" s="28">
        <v>4.3918999999999997</v>
      </c>
      <c r="D74" s="25"/>
      <c r="E74" s="25">
        <v>918</v>
      </c>
      <c r="F74" s="29">
        <v>0.60956299999999997</v>
      </c>
      <c r="G74" s="25"/>
      <c r="H74" s="28">
        <v>15.045</v>
      </c>
      <c r="I74" s="27">
        <v>273.642</v>
      </c>
      <c r="J74" s="25" t="str">
        <f>CHOOSE(1+ABS(ROUND(Table_Query_from_chem3[[#This Row],[WINDDIR_AVG °AZ]]/45,0)),"N","NE","E","SE","S","SW","W","NW","N")</f>
        <v>W</v>
      </c>
      <c r="K74" s="28">
        <v>9.9315499999999997</v>
      </c>
      <c r="L74" s="25">
        <v>5.89</v>
      </c>
      <c r="M74" s="25"/>
      <c r="N74" s="25">
        <v>23.9</v>
      </c>
      <c r="O74" s="25"/>
      <c r="P74" s="21">
        <v>1.2882499999999999</v>
      </c>
      <c r="Q74" s="21">
        <v>0.65800000000000003</v>
      </c>
      <c r="R74" s="21"/>
      <c r="S74" s="21">
        <v>32.835999999999999</v>
      </c>
      <c r="T74" s="21">
        <v>0.127</v>
      </c>
      <c r="U74" s="21"/>
      <c r="V74" s="21">
        <v>10.4505</v>
      </c>
      <c r="W74" s="21">
        <v>0.71299999999999997</v>
      </c>
      <c r="X74" s="21"/>
      <c r="Y74" s="21">
        <v>31.0138</v>
      </c>
      <c r="Z74" s="21">
        <v>6.6000000000000003E-2</v>
      </c>
      <c r="AA74" s="21"/>
      <c r="AB74" s="21">
        <v>1.6880500000000001</v>
      </c>
      <c r="AC74" s="21">
        <v>1.6971400000000001</v>
      </c>
      <c r="AD74" s="21"/>
      <c r="AE74" s="21">
        <v>94.081900000000005</v>
      </c>
      <c r="AF74" s="21">
        <v>3.05</v>
      </c>
      <c r="AG74" s="21"/>
      <c r="AH74" s="21">
        <v>64.848799999999997</v>
      </c>
      <c r="AI74" s="21">
        <v>3.1752899999999999</v>
      </c>
      <c r="AJ74" s="21"/>
      <c r="AK74" s="21">
        <v>51.2102</v>
      </c>
      <c r="AL74" s="21">
        <v>0.73599999999999999</v>
      </c>
      <c r="AM74" s="21"/>
      <c r="AN74" s="21">
        <v>20.759899999999998</v>
      </c>
      <c r="AO74" s="21">
        <v>347.83300000000003</v>
      </c>
      <c r="AP74" s="21"/>
      <c r="AQ74" s="21">
        <v>1.927</v>
      </c>
      <c r="AR74" s="21"/>
      <c r="AS74" s="35" t="s">
        <v>122</v>
      </c>
      <c r="AT74" s="21">
        <v>1.25238</v>
      </c>
      <c r="AU74" s="21">
        <v>171.34899999999999</v>
      </c>
      <c r="AV74" s="21">
        <v>136.81899999999999</v>
      </c>
      <c r="AW74" s="21">
        <v>22.4102</v>
      </c>
      <c r="AX74" s="21"/>
      <c r="AY74" s="21"/>
      <c r="AZ74" s="21" t="s">
        <v>139</v>
      </c>
      <c r="BA74" s="21">
        <v>73.9666</v>
      </c>
      <c r="BB74" s="21">
        <v>108.654</v>
      </c>
      <c r="BC74" s="21">
        <v>58.367600000000003</v>
      </c>
      <c r="BD74" s="21" t="s">
        <v>139</v>
      </c>
      <c r="BE74" s="21">
        <v>88.134900000000002</v>
      </c>
      <c r="BF74" s="21" t="s">
        <v>139</v>
      </c>
      <c r="BG74" s="21">
        <v>11.4419</v>
      </c>
    </row>
    <row r="75" spans="1:59" x14ac:dyDescent="0.35">
      <c r="A75" s="25">
        <v>1926702</v>
      </c>
      <c r="B75" s="26">
        <v>43732.25</v>
      </c>
      <c r="C75" s="28">
        <v>10.4436</v>
      </c>
      <c r="D75" s="25"/>
      <c r="E75" s="25">
        <v>3608</v>
      </c>
      <c r="F75" s="29">
        <v>0.72075</v>
      </c>
      <c r="G75" s="25"/>
      <c r="H75" s="28">
        <v>15.734400000000001</v>
      </c>
      <c r="I75" s="27">
        <v>291.32799999999997</v>
      </c>
      <c r="J75" s="25" t="str">
        <f>CHOOSE(1+ABS(ROUND(Table_Query_from_chem3[[#This Row],[WINDDIR_AVG °AZ]]/45,0)),"N","NE","E","SE","S","SW","W","NW","N")</f>
        <v>W</v>
      </c>
      <c r="K75" s="28">
        <v>14.066000000000001</v>
      </c>
      <c r="L75" s="25">
        <v>5.69</v>
      </c>
      <c r="M75" s="25"/>
      <c r="N75" s="25">
        <v>4.79</v>
      </c>
      <c r="O75" s="25"/>
      <c r="P75" s="21">
        <v>2.0417399999999999</v>
      </c>
      <c r="Q75" s="21">
        <v>0.251</v>
      </c>
      <c r="R75" s="21"/>
      <c r="S75" s="21">
        <v>12.525600000000001</v>
      </c>
      <c r="T75" s="21">
        <v>2.8000000000000001E-2</v>
      </c>
      <c r="U75" s="21"/>
      <c r="V75" s="21">
        <v>2.3040500000000002</v>
      </c>
      <c r="W75" s="21">
        <v>6.4000000000000001E-2</v>
      </c>
      <c r="X75" s="21"/>
      <c r="Y75" s="21">
        <v>2.7838400000000001</v>
      </c>
      <c r="Z75" s="21">
        <v>4.3999999999999997E-2</v>
      </c>
      <c r="AA75" s="21"/>
      <c r="AB75" s="21">
        <v>1.12537</v>
      </c>
      <c r="AC75" s="21">
        <v>0.19028600000000001</v>
      </c>
      <c r="AD75" s="21"/>
      <c r="AE75" s="21">
        <v>10.5486</v>
      </c>
      <c r="AF75" s="21">
        <v>0.61699999999999999</v>
      </c>
      <c r="AG75" s="21"/>
      <c r="AH75" s="21">
        <v>13.118600000000001</v>
      </c>
      <c r="AI75" s="21">
        <v>0.43798599999999999</v>
      </c>
      <c r="AJ75" s="21"/>
      <c r="AK75" s="21">
        <v>7.0637299999999996</v>
      </c>
      <c r="AL75" s="21">
        <v>0.308</v>
      </c>
      <c r="AM75" s="21"/>
      <c r="AN75" s="21">
        <v>8.6875599999999995</v>
      </c>
      <c r="AO75" s="21">
        <v>114.583</v>
      </c>
      <c r="AP75" s="21"/>
      <c r="AQ75" s="21">
        <v>0.23769999999999999</v>
      </c>
      <c r="AR75" s="21"/>
      <c r="AS75" s="35" t="s">
        <v>121</v>
      </c>
      <c r="AT75" s="21">
        <v>1.0846899999999999</v>
      </c>
      <c r="AU75" s="21">
        <v>31.315000000000001</v>
      </c>
      <c r="AV75" s="21">
        <v>28.869900000000001</v>
      </c>
      <c r="AW75" s="21">
        <v>8.1252499999999994</v>
      </c>
      <c r="AX75" s="21"/>
      <c r="AY75" s="21"/>
      <c r="AZ75" s="21" t="s">
        <v>139</v>
      </c>
      <c r="BA75" s="21">
        <v>48.322699999999998</v>
      </c>
      <c r="BB75" s="21">
        <v>65.630099999999999</v>
      </c>
      <c r="BC75" s="21"/>
      <c r="BD75" s="21" t="s">
        <v>139</v>
      </c>
      <c r="BE75" s="21">
        <v>35.9617</v>
      </c>
      <c r="BF75" s="21" t="s">
        <v>139</v>
      </c>
      <c r="BG75" s="21"/>
    </row>
    <row r="76" spans="1:59" x14ac:dyDescent="0.35">
      <c r="A76" s="25">
        <v>1926703</v>
      </c>
      <c r="B76" s="26">
        <v>43732.75</v>
      </c>
      <c r="C76" s="28">
        <v>9.4607500000000009</v>
      </c>
      <c r="D76" s="25"/>
      <c r="E76" s="25">
        <v>5148</v>
      </c>
      <c r="F76" s="29">
        <v>0.77667799999999998</v>
      </c>
      <c r="G76" s="25"/>
      <c r="H76" s="28">
        <v>16.140999999999998</v>
      </c>
      <c r="I76" s="27">
        <v>305.28699999999998</v>
      </c>
      <c r="J76" s="25" t="str">
        <f>CHOOSE(1+ABS(ROUND(Table_Query_from_chem3[[#This Row],[WINDDIR_AVG °AZ]]/45,0)),"N","NE","E","SE","S","SW","W","NW","N")</f>
        <v>NW</v>
      </c>
      <c r="K76" s="28">
        <v>12.554500000000001</v>
      </c>
      <c r="L76" s="25">
        <v>5.78</v>
      </c>
      <c r="M76" s="25"/>
      <c r="N76" s="25">
        <v>3.63</v>
      </c>
      <c r="O76" s="25"/>
      <c r="P76" s="21">
        <v>1.6595899999999999</v>
      </c>
      <c r="Q76" s="21">
        <v>0.183</v>
      </c>
      <c r="R76" s="21"/>
      <c r="S76" s="21">
        <v>9.1321899999999996</v>
      </c>
      <c r="T76" s="21">
        <v>1.0999999999999999E-2</v>
      </c>
      <c r="U76" s="21"/>
      <c r="V76" s="21">
        <v>0.90516399999999997</v>
      </c>
      <c r="W76" s="21">
        <v>5.1999999999999998E-2</v>
      </c>
      <c r="X76" s="21"/>
      <c r="Y76" s="21">
        <v>2.26187</v>
      </c>
      <c r="Z76" s="21">
        <v>4.1000000000000002E-2</v>
      </c>
      <c r="AA76" s="21"/>
      <c r="AB76" s="21">
        <v>1.04864</v>
      </c>
      <c r="AC76" s="21">
        <v>0.15042900000000001</v>
      </c>
      <c r="AD76" s="21"/>
      <c r="AE76" s="21">
        <v>8.3390799999999992</v>
      </c>
      <c r="AF76" s="21">
        <v>0.39</v>
      </c>
      <c r="AG76" s="21"/>
      <c r="AH76" s="21">
        <v>8.2921399999999998</v>
      </c>
      <c r="AI76" s="21">
        <v>0.25552900000000001</v>
      </c>
      <c r="AJ76" s="21"/>
      <c r="AK76" s="21">
        <v>4.1211000000000002</v>
      </c>
      <c r="AL76" s="21">
        <v>0.29199999999999998</v>
      </c>
      <c r="AM76" s="21"/>
      <c r="AN76" s="21">
        <v>8.2362599999999997</v>
      </c>
      <c r="AO76" s="21">
        <v>118.917</v>
      </c>
      <c r="AP76" s="21"/>
      <c r="AQ76" s="21">
        <v>0.1419</v>
      </c>
      <c r="AR76" s="21"/>
      <c r="AS76" s="35" t="s">
        <v>121</v>
      </c>
      <c r="AT76" s="21">
        <v>1.13005</v>
      </c>
      <c r="AU76" s="21">
        <v>23.335000000000001</v>
      </c>
      <c r="AV76" s="21">
        <v>20.6495</v>
      </c>
      <c r="AW76" s="21">
        <v>12.2111</v>
      </c>
      <c r="AX76" s="21"/>
      <c r="AY76" s="21"/>
      <c r="AZ76" s="21" t="s">
        <v>139</v>
      </c>
      <c r="BA76" s="21">
        <v>57.369</v>
      </c>
      <c r="BB76" s="21">
        <v>70.532899999999998</v>
      </c>
      <c r="BC76" s="21"/>
      <c r="BD76" s="21" t="s">
        <v>139</v>
      </c>
      <c r="BE76" s="21">
        <v>45.315899999999999</v>
      </c>
      <c r="BF76" s="21" t="s">
        <v>139</v>
      </c>
      <c r="BG76" s="21">
        <v>7.6029999999999998</v>
      </c>
    </row>
    <row r="77" spans="1:59" x14ac:dyDescent="0.35">
      <c r="A77" s="25">
        <v>1926804</v>
      </c>
      <c r="B77" s="26">
        <v>43733.25</v>
      </c>
      <c r="C77" s="28">
        <v>10.4741</v>
      </c>
      <c r="D77" s="25"/>
      <c r="E77" s="25">
        <v>4692</v>
      </c>
      <c r="F77" s="29">
        <v>0.62424100000000005</v>
      </c>
      <c r="G77" s="25"/>
      <c r="H77" s="28">
        <v>16.440799999999999</v>
      </c>
      <c r="I77" s="27">
        <v>325.92099999999999</v>
      </c>
      <c r="J77" s="25" t="str">
        <f>CHOOSE(1+ABS(ROUND(Table_Query_from_chem3[[#This Row],[WINDDIR_AVG °AZ]]/45,0)),"N","NE","E","SE","S","SW","W","NW","N")</f>
        <v>NW</v>
      </c>
      <c r="K77" s="28">
        <v>12.9155</v>
      </c>
      <c r="L77" s="25">
        <v>6.14</v>
      </c>
      <c r="M77" s="25"/>
      <c r="N77" s="25">
        <v>4.78</v>
      </c>
      <c r="O77" s="25"/>
      <c r="P77" s="21">
        <v>0.72443599999999997</v>
      </c>
      <c r="Q77" s="21">
        <v>0.32300000000000001</v>
      </c>
      <c r="R77" s="21"/>
      <c r="S77" s="21">
        <v>16.118600000000001</v>
      </c>
      <c r="T77" s="21">
        <v>2.8000000000000001E-2</v>
      </c>
      <c r="U77" s="21"/>
      <c r="V77" s="21">
        <v>2.3040500000000002</v>
      </c>
      <c r="W77" s="21">
        <v>6.3E-2</v>
      </c>
      <c r="X77" s="21"/>
      <c r="Y77" s="21">
        <v>2.7403499999999998</v>
      </c>
      <c r="Z77" s="21">
        <v>4.5999999999999999E-2</v>
      </c>
      <c r="AA77" s="21"/>
      <c r="AB77" s="21">
        <v>1.17652</v>
      </c>
      <c r="AC77" s="21">
        <v>0.27385700000000002</v>
      </c>
      <c r="AD77" s="21"/>
      <c r="AE77" s="21">
        <v>15.1814</v>
      </c>
      <c r="AF77" s="21">
        <v>0.373</v>
      </c>
      <c r="AG77" s="21"/>
      <c r="AH77" s="21">
        <v>7.9306900000000002</v>
      </c>
      <c r="AI77" s="21">
        <v>0.2883</v>
      </c>
      <c r="AJ77" s="21"/>
      <c r="AK77" s="21">
        <v>4.6496300000000002</v>
      </c>
      <c r="AL77" s="21">
        <v>0.224</v>
      </c>
      <c r="AM77" s="21"/>
      <c r="AN77" s="21">
        <v>6.3182200000000002</v>
      </c>
      <c r="AO77" s="21">
        <v>158.417</v>
      </c>
      <c r="AP77" s="21"/>
      <c r="AQ77" s="21">
        <v>0.22259999999999999</v>
      </c>
      <c r="AR77" s="21"/>
      <c r="AS77" s="35" t="s">
        <v>122</v>
      </c>
      <c r="AT77" s="21">
        <v>2.02345</v>
      </c>
      <c r="AU77" s="21">
        <v>38.240299999999998</v>
      </c>
      <c r="AV77" s="21">
        <v>18.898499999999999</v>
      </c>
      <c r="AW77" s="21">
        <v>67.700900000000004</v>
      </c>
      <c r="AX77" s="21"/>
      <c r="AY77" s="21"/>
      <c r="AZ77" s="21" t="s">
        <v>139</v>
      </c>
      <c r="BA77" s="21">
        <v>133.97300000000001</v>
      </c>
      <c r="BB77" s="21">
        <v>125.70699999999999</v>
      </c>
      <c r="BC77" s="21">
        <v>5.2851999999999997</v>
      </c>
      <c r="BD77" s="21" t="s">
        <v>139</v>
      </c>
      <c r="BE77" s="21">
        <v>42.3675</v>
      </c>
      <c r="BF77" s="21" t="s">
        <v>139</v>
      </c>
      <c r="BG77" s="21">
        <v>8.8896999999999995</v>
      </c>
    </row>
    <row r="78" spans="1:59" x14ac:dyDescent="0.35">
      <c r="B78" s="6"/>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35"/>
      <c r="AT78" s="14"/>
      <c r="AU78" s="14"/>
      <c r="AV78" s="14"/>
      <c r="AW78" s="14"/>
      <c r="AX78" s="14"/>
      <c r="AY78" s="14"/>
      <c r="AZ78" s="14"/>
      <c r="BA78" s="14"/>
      <c r="BB78" s="14"/>
      <c r="BC78" s="14"/>
      <c r="BD78" s="14"/>
      <c r="BE78" s="14"/>
      <c r="BF78" s="14"/>
      <c r="BG78" s="14"/>
    </row>
    <row r="79" spans="1:59" x14ac:dyDescent="0.35">
      <c r="B79" s="6"/>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35"/>
      <c r="AT79" s="14"/>
      <c r="AU79" s="14"/>
      <c r="AV79" s="14"/>
      <c r="AW79" s="14"/>
      <c r="AX79" s="14"/>
      <c r="AY79" s="14"/>
      <c r="AZ79" s="14"/>
      <c r="BA79" s="14"/>
      <c r="BB79" s="14"/>
      <c r="BC79" s="14"/>
      <c r="BD79" s="14"/>
      <c r="BE79" s="14"/>
      <c r="BF79" s="14"/>
      <c r="BG79" s="14"/>
    </row>
    <row r="80" spans="1:59" x14ac:dyDescent="0.35">
      <c r="B80" s="6"/>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35"/>
      <c r="AT80" s="14"/>
      <c r="AU80" s="14"/>
      <c r="AV80" s="14"/>
      <c r="AW80" s="14"/>
      <c r="AX80" s="14"/>
      <c r="AY80" s="14"/>
      <c r="AZ80" s="14"/>
      <c r="BA80" s="14"/>
      <c r="BB80" s="14"/>
      <c r="BC80" s="14"/>
      <c r="BD80" s="14"/>
      <c r="BE80" s="14"/>
      <c r="BF80" s="14"/>
      <c r="BG80" s="14"/>
    </row>
    <row r="81" spans="2:59" x14ac:dyDescent="0.35">
      <c r="B81" s="6"/>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35"/>
      <c r="AT81" s="14"/>
      <c r="AU81" s="14"/>
      <c r="AV81" s="14"/>
      <c r="AW81" s="14"/>
      <c r="AX81" s="14"/>
      <c r="AY81" s="14"/>
      <c r="AZ81" s="14"/>
      <c r="BA81" s="14"/>
      <c r="BB81" s="14"/>
      <c r="BC81" s="14"/>
      <c r="BD81" s="14"/>
      <c r="BE81" s="14"/>
      <c r="BF81" s="14"/>
      <c r="BG81" s="14"/>
    </row>
    <row r="82" spans="2:59" x14ac:dyDescent="0.35">
      <c r="B82" s="6"/>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35"/>
      <c r="AT82" s="14"/>
      <c r="AU82" s="14"/>
      <c r="AV82" s="14"/>
      <c r="AW82" s="14"/>
      <c r="AX82" s="14"/>
      <c r="AY82" s="14"/>
      <c r="AZ82" s="14"/>
      <c r="BA82" s="14"/>
      <c r="BB82" s="14"/>
      <c r="BC82" s="14"/>
      <c r="BD82" s="14"/>
      <c r="BE82" s="14"/>
      <c r="BF82" s="14"/>
      <c r="BG82" s="14"/>
    </row>
    <row r="83" spans="2:59" x14ac:dyDescent="0.35">
      <c r="B83" s="6"/>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35"/>
      <c r="AT83" s="14"/>
      <c r="AU83" s="14"/>
      <c r="AV83" s="14"/>
      <c r="AW83" s="14"/>
      <c r="AX83" s="14"/>
      <c r="AY83" s="14"/>
      <c r="AZ83" s="14"/>
      <c r="BA83" s="14"/>
      <c r="BB83" s="14"/>
      <c r="BC83" s="14"/>
      <c r="BD83" s="14"/>
      <c r="BE83" s="14"/>
      <c r="BF83" s="14"/>
      <c r="BG83" s="14"/>
    </row>
    <row r="84" spans="2:59" x14ac:dyDescent="0.35">
      <c r="B84" s="6"/>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35"/>
      <c r="AT84" s="14"/>
      <c r="AU84" s="14"/>
      <c r="AV84" s="14"/>
      <c r="AW84" s="14"/>
      <c r="AX84" s="14"/>
      <c r="AY84" s="14"/>
      <c r="AZ84" s="14"/>
      <c r="BA84" s="14"/>
      <c r="BB84" s="14"/>
      <c r="BC84" s="14"/>
      <c r="BD84" s="14"/>
      <c r="BE84" s="14"/>
      <c r="BF84" s="14"/>
      <c r="BG84" s="14"/>
    </row>
    <row r="85" spans="2:59" x14ac:dyDescent="0.35">
      <c r="B85" s="6"/>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35"/>
      <c r="AT85" s="14"/>
      <c r="AU85" s="14"/>
      <c r="AV85" s="14"/>
      <c r="AW85" s="14"/>
      <c r="AX85" s="14"/>
      <c r="AY85" s="14"/>
      <c r="AZ85" s="14"/>
      <c r="BA85" s="14"/>
      <c r="BB85" s="14"/>
      <c r="BC85" s="14"/>
      <c r="BD85" s="14"/>
      <c r="BE85" s="14"/>
      <c r="BF85" s="14"/>
      <c r="BG85" s="14"/>
    </row>
    <row r="86" spans="2:59" x14ac:dyDescent="0.35">
      <c r="B86" s="6"/>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35"/>
      <c r="AT86" s="14"/>
      <c r="AU86" s="14"/>
      <c r="AV86" s="14"/>
      <c r="AW86" s="14"/>
      <c r="AX86" s="14"/>
      <c r="AY86" s="14"/>
      <c r="AZ86" s="14"/>
      <c r="BA86" s="14"/>
      <c r="BB86" s="14"/>
      <c r="BC86" s="14"/>
      <c r="BD86" s="14"/>
      <c r="BE86" s="14"/>
      <c r="BF86" s="14"/>
      <c r="BG86" s="14"/>
    </row>
    <row r="87" spans="2:59" x14ac:dyDescent="0.35">
      <c r="B87" s="6"/>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35"/>
      <c r="AT87" s="14"/>
      <c r="AU87" s="14"/>
      <c r="AV87" s="14"/>
      <c r="AW87" s="14"/>
      <c r="AX87" s="14"/>
      <c r="AY87" s="14"/>
      <c r="AZ87" s="14"/>
      <c r="BA87" s="14"/>
      <c r="BB87" s="14"/>
      <c r="BC87" s="14"/>
      <c r="BD87" s="14"/>
      <c r="BE87" s="14"/>
      <c r="BF87" s="14"/>
      <c r="BG87" s="14"/>
    </row>
    <row r="88" spans="2:59" x14ac:dyDescent="0.35">
      <c r="B88" s="6"/>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35"/>
      <c r="AT88" s="14"/>
      <c r="AU88" s="14"/>
      <c r="AV88" s="14"/>
      <c r="AW88" s="14"/>
      <c r="AX88" s="14"/>
      <c r="AY88" s="14"/>
      <c r="AZ88" s="14"/>
      <c r="BA88" s="14"/>
      <c r="BB88" s="14"/>
      <c r="BC88" s="14"/>
      <c r="BD88" s="14"/>
      <c r="BE88" s="14"/>
      <c r="BF88" s="14"/>
      <c r="BG88" s="14"/>
    </row>
    <row r="89" spans="2:59" x14ac:dyDescent="0.35">
      <c r="B89" s="6"/>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35"/>
      <c r="AT89" s="14"/>
      <c r="AU89" s="14"/>
      <c r="AV89" s="14"/>
      <c r="AW89" s="14"/>
      <c r="AX89" s="14"/>
      <c r="AY89" s="14"/>
      <c r="AZ89" s="14"/>
      <c r="BA89" s="14"/>
      <c r="BB89" s="14"/>
      <c r="BC89" s="14"/>
      <c r="BD89" s="14"/>
      <c r="BE89" s="14"/>
      <c r="BF89" s="14"/>
      <c r="BG89" s="14"/>
    </row>
    <row r="90" spans="2:59" x14ac:dyDescent="0.35">
      <c r="B90" s="6"/>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35"/>
      <c r="AT90" s="14"/>
      <c r="AU90" s="14"/>
      <c r="AV90" s="14"/>
      <c r="AW90" s="14"/>
      <c r="AX90" s="14"/>
      <c r="AY90" s="14"/>
      <c r="AZ90" s="14"/>
      <c r="BA90" s="14"/>
      <c r="BB90" s="14"/>
      <c r="BC90" s="14"/>
      <c r="BD90" s="14"/>
      <c r="BE90" s="14"/>
      <c r="BF90" s="14"/>
      <c r="BG90" s="14"/>
    </row>
    <row r="91" spans="2:59" x14ac:dyDescent="0.35">
      <c r="B91" s="6"/>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35"/>
      <c r="AT91" s="14"/>
      <c r="AU91" s="14"/>
      <c r="AV91" s="14"/>
      <c r="AW91" s="14"/>
      <c r="AX91" s="14"/>
      <c r="AY91" s="14"/>
      <c r="AZ91" s="14"/>
      <c r="BA91" s="14"/>
      <c r="BB91" s="14"/>
      <c r="BC91" s="14"/>
      <c r="BD91" s="14"/>
      <c r="BE91" s="14"/>
      <c r="BF91" s="14"/>
      <c r="BG91" s="14"/>
    </row>
    <row r="92" spans="2:59" x14ac:dyDescent="0.35">
      <c r="B92" s="6"/>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35"/>
      <c r="AT92" s="14"/>
      <c r="AU92" s="14"/>
      <c r="AV92" s="14"/>
      <c r="AW92" s="14"/>
      <c r="AX92" s="14"/>
      <c r="AY92" s="14"/>
      <c r="AZ92" s="14"/>
      <c r="BA92" s="14"/>
      <c r="BB92" s="14"/>
      <c r="BC92" s="14"/>
      <c r="BD92" s="14"/>
      <c r="BE92" s="14"/>
      <c r="BF92" s="14"/>
      <c r="BG92" s="14"/>
    </row>
    <row r="93" spans="2:59" x14ac:dyDescent="0.35">
      <c r="B93" s="6"/>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35"/>
      <c r="AT93" s="14"/>
      <c r="AU93" s="14"/>
      <c r="AV93" s="14"/>
      <c r="AW93" s="14"/>
      <c r="AX93" s="14"/>
      <c r="AY93" s="14"/>
      <c r="AZ93" s="14"/>
      <c r="BA93" s="14"/>
      <c r="BB93" s="14"/>
      <c r="BC93" s="14"/>
      <c r="BD93" s="14"/>
      <c r="BE93" s="14"/>
      <c r="BF93" s="14"/>
      <c r="BG93" s="14"/>
    </row>
    <row r="94" spans="2:59" x14ac:dyDescent="0.35">
      <c r="B94" s="6"/>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35"/>
      <c r="AT94" s="14"/>
      <c r="AU94" s="14"/>
      <c r="AV94" s="14"/>
      <c r="AW94" s="14"/>
      <c r="AX94" s="14"/>
      <c r="AY94" s="14"/>
      <c r="AZ94" s="14"/>
      <c r="BA94" s="14"/>
      <c r="BB94" s="14"/>
      <c r="BC94" s="14"/>
      <c r="BD94" s="14"/>
      <c r="BE94" s="14"/>
      <c r="BF94" s="14"/>
      <c r="BG94" s="14"/>
    </row>
    <row r="95" spans="2:59" x14ac:dyDescent="0.35">
      <c r="B95" s="6"/>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35"/>
      <c r="AT95" s="14"/>
      <c r="AU95" s="14"/>
      <c r="AV95" s="14"/>
      <c r="AW95" s="14"/>
      <c r="AX95" s="14"/>
      <c r="AY95" s="14"/>
      <c r="AZ95" s="14"/>
      <c r="BA95" s="14"/>
      <c r="BB95" s="14"/>
      <c r="BC95" s="14"/>
      <c r="BD95" s="14"/>
      <c r="BE95" s="14"/>
      <c r="BF95" s="14"/>
      <c r="BG95" s="14"/>
    </row>
    <row r="96" spans="2:59" x14ac:dyDescent="0.35">
      <c r="B96" s="6"/>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35"/>
      <c r="AT96" s="14"/>
      <c r="AU96" s="14"/>
      <c r="AV96" s="14"/>
      <c r="AW96" s="14"/>
      <c r="AX96" s="14"/>
      <c r="AY96" s="14"/>
      <c r="AZ96" s="14"/>
      <c r="BA96" s="14"/>
      <c r="BB96" s="14"/>
      <c r="BC96" s="14"/>
      <c r="BD96" s="14"/>
      <c r="BE96" s="14"/>
      <c r="BF96" s="14"/>
      <c r="BG96" s="14"/>
    </row>
    <row r="97" spans="2:59" x14ac:dyDescent="0.35">
      <c r="B97" s="6"/>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35"/>
      <c r="AT97" s="14"/>
      <c r="AU97" s="14"/>
      <c r="AV97" s="14"/>
      <c r="AW97" s="14"/>
      <c r="AX97" s="14"/>
      <c r="AY97" s="14"/>
      <c r="AZ97" s="14"/>
      <c r="BA97" s="14"/>
      <c r="BB97" s="14"/>
      <c r="BC97" s="14"/>
      <c r="BD97" s="14"/>
      <c r="BE97" s="14"/>
      <c r="BF97" s="14"/>
      <c r="BG97" s="14"/>
    </row>
    <row r="98" spans="2:59" x14ac:dyDescent="0.35">
      <c r="B98" s="6"/>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35"/>
      <c r="AT98" s="14"/>
      <c r="AU98" s="14"/>
      <c r="AV98" s="14"/>
      <c r="AW98" s="14"/>
      <c r="AX98" s="14"/>
      <c r="AY98" s="14"/>
      <c r="AZ98" s="14"/>
      <c r="BA98" s="14"/>
      <c r="BB98" s="14"/>
      <c r="BC98" s="14"/>
      <c r="BD98" s="14"/>
      <c r="BE98" s="14"/>
      <c r="BF98" s="14"/>
      <c r="BG98" s="14"/>
    </row>
    <row r="99" spans="2:59" x14ac:dyDescent="0.35">
      <c r="B99" s="6"/>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35"/>
      <c r="AT99" s="14"/>
      <c r="AU99" s="14"/>
      <c r="AV99" s="14"/>
      <c r="AW99" s="14"/>
      <c r="AX99" s="14"/>
      <c r="AY99" s="14"/>
      <c r="AZ99" s="14"/>
      <c r="BA99" s="14"/>
      <c r="BB99" s="14"/>
      <c r="BC99" s="14"/>
      <c r="BD99" s="14"/>
      <c r="BE99" s="14"/>
      <c r="BF99" s="14"/>
      <c r="BG99" s="14"/>
    </row>
    <row r="100" spans="2:59" x14ac:dyDescent="0.35">
      <c r="B100" s="6"/>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35"/>
      <c r="AT100" s="14"/>
      <c r="AU100" s="14"/>
      <c r="AV100" s="14"/>
      <c r="AW100" s="14"/>
      <c r="AX100" s="14"/>
      <c r="AY100" s="14"/>
      <c r="AZ100" s="14"/>
      <c r="BA100" s="14"/>
      <c r="BB100" s="14"/>
      <c r="BC100" s="14"/>
      <c r="BD100" s="14"/>
      <c r="BE100" s="14"/>
      <c r="BF100" s="14"/>
      <c r="BG100" s="14"/>
    </row>
    <row r="101" spans="2:59" x14ac:dyDescent="0.35">
      <c r="B101" s="6"/>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35"/>
      <c r="AT101" s="14"/>
      <c r="AU101" s="14"/>
      <c r="AV101" s="14"/>
      <c r="AW101" s="14"/>
      <c r="AX101" s="14"/>
      <c r="AY101" s="14"/>
      <c r="AZ101" s="14"/>
      <c r="BA101" s="14"/>
      <c r="BB101" s="14"/>
      <c r="BC101" s="14"/>
      <c r="BD101" s="14"/>
      <c r="BE101" s="14"/>
      <c r="BF101" s="14"/>
      <c r="BG101" s="14"/>
    </row>
    <row r="102" spans="2:59" x14ac:dyDescent="0.35">
      <c r="B102" s="6"/>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35"/>
      <c r="AT102" s="14"/>
      <c r="AU102" s="14"/>
      <c r="AV102" s="14"/>
      <c r="AW102" s="14"/>
      <c r="AX102" s="14"/>
      <c r="AY102" s="14"/>
      <c r="AZ102" s="14"/>
      <c r="BA102" s="14"/>
      <c r="BB102" s="14"/>
      <c r="BC102" s="14"/>
      <c r="BD102" s="14"/>
      <c r="BE102" s="14"/>
      <c r="BF102" s="14"/>
      <c r="BG102" s="14"/>
    </row>
    <row r="103" spans="2:59" x14ac:dyDescent="0.35">
      <c r="B103" s="6"/>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35"/>
      <c r="AT103" s="14"/>
      <c r="AU103" s="14"/>
      <c r="AV103" s="14"/>
      <c r="AW103" s="14"/>
      <c r="AX103" s="14"/>
      <c r="AY103" s="14"/>
      <c r="AZ103" s="14"/>
      <c r="BA103" s="14"/>
      <c r="BB103" s="14"/>
      <c r="BC103" s="14"/>
      <c r="BD103" s="14"/>
      <c r="BE103" s="14"/>
      <c r="BF103" s="14"/>
      <c r="BG103" s="14"/>
    </row>
    <row r="104" spans="2:59" x14ac:dyDescent="0.35">
      <c r="B104" s="6"/>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35"/>
      <c r="AT104" s="14"/>
      <c r="AU104" s="14"/>
      <c r="AV104" s="14"/>
      <c r="AW104" s="14"/>
      <c r="AX104" s="14"/>
      <c r="AY104" s="14"/>
      <c r="AZ104" s="14"/>
      <c r="BA104" s="14"/>
      <c r="BB104" s="14"/>
      <c r="BC104" s="14"/>
      <c r="BD104" s="14"/>
      <c r="BE104" s="14"/>
      <c r="BF104" s="14"/>
      <c r="BG104" s="14"/>
    </row>
    <row r="105" spans="2:59" x14ac:dyDescent="0.35">
      <c r="B105" s="6"/>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35"/>
      <c r="AT105" s="14"/>
      <c r="AU105" s="14"/>
      <c r="AV105" s="14"/>
      <c r="AW105" s="14"/>
      <c r="AX105" s="14"/>
      <c r="AY105" s="14"/>
      <c r="AZ105" s="14"/>
      <c r="BA105" s="14"/>
      <c r="BB105" s="14"/>
      <c r="BC105" s="14"/>
      <c r="BD105" s="14"/>
      <c r="BE105" s="14"/>
      <c r="BF105" s="14"/>
      <c r="BG105" s="14"/>
    </row>
    <row r="106" spans="2:59" x14ac:dyDescent="0.35">
      <c r="B106" s="6"/>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35"/>
      <c r="AT106" s="14"/>
      <c r="AU106" s="14"/>
      <c r="AV106" s="14"/>
      <c r="AW106" s="14"/>
      <c r="AX106" s="14"/>
      <c r="AY106" s="14"/>
      <c r="AZ106" s="14"/>
      <c r="BA106" s="14"/>
      <c r="BB106" s="14"/>
      <c r="BC106" s="14"/>
      <c r="BD106" s="14"/>
      <c r="BE106" s="14"/>
      <c r="BF106" s="14"/>
      <c r="BG106" s="14"/>
    </row>
    <row r="107" spans="2:59" x14ac:dyDescent="0.35">
      <c r="B107" s="6"/>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35"/>
      <c r="AT107" s="14"/>
      <c r="AU107" s="14"/>
      <c r="AV107" s="14"/>
      <c r="AW107" s="14"/>
      <c r="AX107" s="14"/>
      <c r="AY107" s="14"/>
      <c r="AZ107" s="14"/>
      <c r="BA107" s="14"/>
      <c r="BB107" s="14"/>
      <c r="BC107" s="14"/>
      <c r="BD107" s="14"/>
      <c r="BE107" s="14"/>
      <c r="BF107" s="14"/>
      <c r="BG107" s="14"/>
    </row>
    <row r="108" spans="2:59" x14ac:dyDescent="0.35">
      <c r="B108" s="6"/>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35"/>
      <c r="AT108" s="14"/>
      <c r="AU108" s="14"/>
      <c r="AV108" s="14"/>
      <c r="AW108" s="14"/>
      <c r="AX108" s="14"/>
      <c r="AY108" s="14"/>
      <c r="AZ108" s="14"/>
      <c r="BA108" s="14"/>
      <c r="BB108" s="14"/>
      <c r="BC108" s="14"/>
      <c r="BD108" s="14"/>
      <c r="BE108" s="14"/>
      <c r="BF108" s="14"/>
      <c r="BG108" s="14"/>
    </row>
    <row r="109" spans="2:59" x14ac:dyDescent="0.35">
      <c r="B109" s="6"/>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35"/>
      <c r="AT109" s="14"/>
      <c r="AU109" s="14"/>
      <c r="AV109" s="14"/>
      <c r="AW109" s="14"/>
      <c r="AX109" s="14"/>
      <c r="AY109" s="14"/>
      <c r="AZ109" s="14"/>
      <c r="BA109" s="14"/>
      <c r="BB109" s="14"/>
      <c r="BC109" s="14"/>
      <c r="BD109" s="14"/>
      <c r="BE109" s="14"/>
      <c r="BF109" s="14"/>
      <c r="BG109" s="14"/>
    </row>
    <row r="110" spans="2:59" x14ac:dyDescent="0.35">
      <c r="B110" s="6"/>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35"/>
      <c r="AT110" s="14"/>
      <c r="AU110" s="14"/>
      <c r="AV110" s="14"/>
      <c r="AW110" s="14"/>
      <c r="AX110" s="14"/>
      <c r="AY110" s="14"/>
      <c r="AZ110" s="14"/>
      <c r="BA110" s="14"/>
      <c r="BB110" s="14"/>
      <c r="BC110" s="14"/>
      <c r="BD110" s="14"/>
      <c r="BE110" s="14"/>
      <c r="BF110" s="14"/>
      <c r="BG110" s="14"/>
    </row>
    <row r="111" spans="2:59" x14ac:dyDescent="0.35">
      <c r="B111" s="6"/>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35"/>
      <c r="AT111" s="14"/>
      <c r="AU111" s="14"/>
      <c r="AV111" s="14"/>
      <c r="AW111" s="14"/>
      <c r="AX111" s="14"/>
      <c r="AY111" s="14"/>
      <c r="AZ111" s="14"/>
      <c r="BA111" s="14"/>
      <c r="BB111" s="14"/>
      <c r="BC111" s="14"/>
      <c r="BD111" s="14"/>
      <c r="BE111" s="14"/>
      <c r="BF111" s="14"/>
      <c r="BG111" s="14"/>
    </row>
    <row r="112" spans="2:59" x14ac:dyDescent="0.35">
      <c r="B112" s="6"/>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35"/>
      <c r="AT112" s="14"/>
      <c r="AU112" s="14"/>
      <c r="AV112" s="14"/>
      <c r="AW112" s="14"/>
      <c r="AX112" s="14"/>
      <c r="AY112" s="14"/>
      <c r="AZ112" s="14"/>
      <c r="BA112" s="14"/>
      <c r="BB112" s="14"/>
      <c r="BC112" s="14"/>
      <c r="BD112" s="14"/>
      <c r="BE112" s="14"/>
      <c r="BF112" s="14"/>
      <c r="BG112" s="14"/>
    </row>
    <row r="113" spans="2:59" x14ac:dyDescent="0.35">
      <c r="B113" s="6"/>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35"/>
      <c r="AT113" s="14"/>
      <c r="AU113" s="14"/>
      <c r="AV113" s="14"/>
      <c r="AW113" s="14"/>
      <c r="AX113" s="14"/>
      <c r="AY113" s="14"/>
      <c r="AZ113" s="14"/>
      <c r="BA113" s="14"/>
      <c r="BB113" s="14"/>
      <c r="BC113" s="14"/>
      <c r="BD113" s="14"/>
      <c r="BE113" s="14"/>
      <c r="BF113" s="14"/>
      <c r="BG113" s="14"/>
    </row>
    <row r="114" spans="2:59" x14ac:dyDescent="0.35">
      <c r="B114" s="6"/>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35"/>
      <c r="AT114" s="14"/>
      <c r="AU114" s="14"/>
      <c r="AV114" s="14"/>
      <c r="AW114" s="14"/>
      <c r="AX114" s="14"/>
      <c r="AY114" s="14"/>
      <c r="AZ114" s="14"/>
      <c r="BA114" s="14"/>
      <c r="BB114" s="14"/>
      <c r="BC114" s="14"/>
      <c r="BD114" s="14"/>
      <c r="BE114" s="14"/>
      <c r="BF114" s="14"/>
      <c r="BG114" s="14"/>
    </row>
    <row r="115" spans="2:59" x14ac:dyDescent="0.35">
      <c r="B115" s="6"/>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35"/>
      <c r="AT115" s="14"/>
      <c r="AU115" s="14"/>
      <c r="AV115" s="14"/>
      <c r="AW115" s="14"/>
      <c r="AX115" s="14"/>
      <c r="AY115" s="14"/>
      <c r="AZ115" s="14"/>
      <c r="BA115" s="14"/>
      <c r="BB115" s="14"/>
      <c r="BC115" s="14"/>
      <c r="BD115" s="14"/>
      <c r="BE115" s="14"/>
      <c r="BF115" s="14"/>
      <c r="BG115" s="14"/>
    </row>
    <row r="116" spans="2:59" x14ac:dyDescent="0.35">
      <c r="B116" s="6"/>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35"/>
      <c r="AT116" s="14"/>
      <c r="AU116" s="14"/>
      <c r="AV116" s="14"/>
      <c r="AW116" s="14"/>
      <c r="AX116" s="14"/>
      <c r="AY116" s="14"/>
      <c r="AZ116" s="14"/>
      <c r="BA116" s="14"/>
      <c r="BB116" s="14"/>
      <c r="BC116" s="14"/>
      <c r="BD116" s="14"/>
      <c r="BE116" s="14"/>
      <c r="BF116" s="14"/>
      <c r="BG116" s="14"/>
    </row>
    <row r="117" spans="2:59" x14ac:dyDescent="0.35">
      <c r="B117" s="6"/>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35"/>
      <c r="AT117" s="14"/>
      <c r="AU117" s="14"/>
      <c r="AV117" s="14"/>
      <c r="AW117" s="14"/>
      <c r="AX117" s="14"/>
      <c r="AY117" s="14"/>
      <c r="AZ117" s="14"/>
      <c r="BA117" s="14"/>
      <c r="BB117" s="14"/>
      <c r="BC117" s="14"/>
      <c r="BD117" s="14"/>
      <c r="BE117" s="14"/>
      <c r="BF117" s="14"/>
      <c r="BG117" s="14"/>
    </row>
    <row r="118" spans="2:59" x14ac:dyDescent="0.35">
      <c r="B118" s="6"/>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35"/>
      <c r="AT118" s="14"/>
      <c r="AU118" s="14"/>
      <c r="AV118" s="14"/>
      <c r="AW118" s="14"/>
      <c r="AX118" s="14"/>
      <c r="AY118" s="14"/>
      <c r="AZ118" s="14"/>
      <c r="BA118" s="14"/>
      <c r="BB118" s="14"/>
      <c r="BC118" s="14"/>
      <c r="BD118" s="14"/>
      <c r="BE118" s="14"/>
      <c r="BF118" s="14"/>
      <c r="BG118" s="14"/>
    </row>
    <row r="119" spans="2:59" x14ac:dyDescent="0.35">
      <c r="B119" s="6"/>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35"/>
      <c r="AT119" s="14"/>
      <c r="AU119" s="14"/>
      <c r="AV119" s="14"/>
      <c r="AW119" s="14"/>
      <c r="AX119" s="14"/>
      <c r="AY119" s="14"/>
      <c r="AZ119" s="14"/>
      <c r="BA119" s="14"/>
      <c r="BB119" s="14"/>
      <c r="BC119" s="14"/>
      <c r="BD119" s="14"/>
      <c r="BE119" s="14"/>
      <c r="BF119" s="14"/>
      <c r="BG119" s="14"/>
    </row>
    <row r="120" spans="2:59" x14ac:dyDescent="0.35">
      <c r="B120" s="6"/>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35"/>
      <c r="AT120" s="14"/>
      <c r="AU120" s="14"/>
      <c r="AV120" s="14"/>
      <c r="AW120" s="14"/>
      <c r="AX120" s="14"/>
      <c r="AY120" s="14"/>
      <c r="AZ120" s="14"/>
      <c r="BA120" s="14"/>
      <c r="BB120" s="14"/>
      <c r="BC120" s="14"/>
      <c r="BD120" s="14"/>
      <c r="BE120" s="14"/>
      <c r="BF120" s="14"/>
      <c r="BG120" s="14"/>
    </row>
    <row r="121" spans="2:59" x14ac:dyDescent="0.35">
      <c r="B121" s="6"/>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35"/>
      <c r="AT121" s="14"/>
      <c r="AU121" s="14"/>
      <c r="AV121" s="14"/>
      <c r="AW121" s="14"/>
      <c r="AX121" s="14"/>
      <c r="AY121" s="14"/>
      <c r="AZ121" s="14"/>
      <c r="BA121" s="14"/>
      <c r="BB121" s="14"/>
      <c r="BC121" s="14"/>
      <c r="BD121" s="14"/>
      <c r="BE121" s="14"/>
      <c r="BF121" s="14"/>
      <c r="BG121" s="14"/>
    </row>
    <row r="122" spans="2:59" x14ac:dyDescent="0.35">
      <c r="B122" s="6"/>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35"/>
      <c r="AT122" s="14"/>
      <c r="AU122" s="14"/>
      <c r="AV122" s="14"/>
      <c r="AW122" s="14"/>
      <c r="AX122" s="14"/>
      <c r="AY122" s="14"/>
      <c r="AZ122" s="14"/>
      <c r="BA122" s="14"/>
      <c r="BB122" s="14"/>
      <c r="BC122" s="14"/>
      <c r="BD122" s="14"/>
      <c r="BE122" s="14"/>
      <c r="BF122" s="14"/>
      <c r="BG122" s="14"/>
    </row>
    <row r="123" spans="2:59" x14ac:dyDescent="0.35">
      <c r="B123" s="6"/>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35"/>
      <c r="AT123" s="14"/>
      <c r="AU123" s="14"/>
      <c r="AV123" s="14"/>
      <c r="AW123" s="14"/>
      <c r="AX123" s="14"/>
      <c r="AY123" s="14"/>
      <c r="AZ123" s="14"/>
      <c r="BA123" s="14"/>
      <c r="BB123" s="14"/>
      <c r="BC123" s="14"/>
      <c r="BD123" s="14"/>
      <c r="BE123" s="14"/>
      <c r="BF123" s="14"/>
      <c r="BG123" s="14"/>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G70"/>
  <sheetViews>
    <sheetView topLeftCell="AT24" zoomScale="70" zoomScaleNormal="70" workbookViewId="0">
      <selection activeCell="AY32" sqref="AY32"/>
    </sheetView>
  </sheetViews>
  <sheetFormatPr defaultRowHeight="14.5" x14ac:dyDescent="0.35"/>
  <cols>
    <col min="1" max="1" width="11.453125" customWidth="1"/>
    <col min="2" max="2" width="14.54296875" bestFit="1" customWidth="1"/>
    <col min="3" max="3" width="18.26953125" bestFit="1" customWidth="1"/>
    <col min="4" max="4" width="11.08984375" bestFit="1" customWidth="1"/>
    <col min="5" max="5" width="12.36328125" bestFit="1" customWidth="1"/>
    <col min="6" max="6" width="9.08984375" bestFit="1" customWidth="1"/>
    <col min="7" max="7" width="6.453125" bestFit="1" customWidth="1"/>
    <col min="8" max="8" width="7.90625" bestFit="1" customWidth="1"/>
    <col min="9" max="9" width="16.7265625" bestFit="1" customWidth="1"/>
    <col min="10" max="10" width="7.7265625" bestFit="1" customWidth="1"/>
    <col min="11" max="11" width="15.7265625" bestFit="1" customWidth="1"/>
    <col min="12" max="12" width="6.26953125" bestFit="1" customWidth="1"/>
    <col min="13" max="13" width="8.1796875" bestFit="1" customWidth="1"/>
    <col min="14" max="14" width="14.36328125" bestFit="1" customWidth="1"/>
    <col min="15" max="15" width="9.7265625" bestFit="1" customWidth="1"/>
    <col min="16" max="16" width="11.26953125" bestFit="1" customWidth="1"/>
    <col min="17" max="17" width="8.81640625" bestFit="1" customWidth="1"/>
    <col min="18" max="18" width="6.1796875" bestFit="1" customWidth="1"/>
    <col min="19" max="19" width="9.08984375" bestFit="1" customWidth="1"/>
    <col min="20" max="20" width="9.1796875" bestFit="1" customWidth="1"/>
    <col min="21" max="21" width="6.90625" bestFit="1" customWidth="1"/>
    <col min="22" max="22" width="9.81640625" bestFit="1" customWidth="1"/>
    <col min="23" max="23" width="9.453125" bestFit="1" customWidth="1"/>
    <col min="24" max="24" width="6.36328125" bestFit="1" customWidth="1"/>
    <col min="25" max="25" width="10.453125" bestFit="1" customWidth="1"/>
    <col min="26" max="26" width="8.81640625" bestFit="1" customWidth="1"/>
    <col min="27" max="27" width="5" bestFit="1" customWidth="1"/>
    <col min="28" max="28" width="8.81640625" bestFit="1" customWidth="1"/>
    <col min="29" max="29" width="9.7265625" bestFit="1" customWidth="1"/>
    <col min="30" max="30" width="7.453125" bestFit="1" customWidth="1"/>
    <col min="31" max="31" width="10.36328125" bestFit="1" customWidth="1"/>
    <col min="32" max="32" width="9.453125" bestFit="1" customWidth="1"/>
    <col min="33" max="33" width="7.1796875" bestFit="1" customWidth="1"/>
    <col min="34" max="34" width="10.08984375" bestFit="1" customWidth="1"/>
    <col min="35" max="35" width="9.81640625" bestFit="1" customWidth="1"/>
    <col min="36" max="36" width="7.54296875" bestFit="1" customWidth="1"/>
    <col min="37" max="37" width="10.453125" bestFit="1" customWidth="1"/>
    <col min="38" max="38" width="8.81640625" bestFit="1" customWidth="1"/>
    <col min="39" max="39" width="5.81640625" bestFit="1" customWidth="1"/>
    <col min="40" max="40" width="8.7265625" bestFit="1" customWidth="1"/>
    <col min="41" max="41" width="12.1796875" bestFit="1" customWidth="1"/>
    <col min="42" max="42" width="7.36328125" bestFit="1" customWidth="1"/>
    <col min="43" max="43" width="11.54296875" bestFit="1" customWidth="1"/>
    <col min="44" max="44" width="5" bestFit="1" customWidth="1"/>
    <col min="45" max="45" width="37.7265625" style="15" customWidth="1"/>
    <col min="46" max="46" width="20.26953125" bestFit="1" customWidth="1"/>
    <col min="47" max="47" width="19.26953125" bestFit="1" customWidth="1"/>
    <col min="48" max="48" width="18.453125" bestFit="1" customWidth="1"/>
    <col min="49" max="49" width="8.453125" bestFit="1" customWidth="1"/>
    <col min="50" max="50" width="8.54296875" bestFit="1" customWidth="1"/>
    <col min="51" max="51" width="18.81640625" bestFit="1" customWidth="1"/>
    <col min="52" max="52" width="14" bestFit="1" customWidth="1"/>
    <col min="53" max="53" width="11.1796875" bestFit="1" customWidth="1"/>
    <col min="54" max="54" width="19.453125" bestFit="1" customWidth="1"/>
    <col min="55" max="55" width="11.1796875" bestFit="1" customWidth="1"/>
    <col min="56" max="56" width="13.26953125" bestFit="1" customWidth="1"/>
    <col min="57" max="57" width="11.54296875" bestFit="1" customWidth="1"/>
    <col min="58" max="58" width="12.54296875" bestFit="1" customWidth="1"/>
    <col min="59" max="59" width="19.08984375" bestFit="1" customWidth="1"/>
  </cols>
  <sheetData>
    <row r="1" spans="1:59" ht="15.5" x14ac:dyDescent="0.35">
      <c r="A1" s="1" t="s">
        <v>98</v>
      </c>
    </row>
    <row r="2" spans="1:59" x14ac:dyDescent="0.35">
      <c r="A2" s="2" t="s">
        <v>99</v>
      </c>
    </row>
    <row r="3" spans="1:59" x14ac:dyDescent="0.35">
      <c r="A3" s="2"/>
    </row>
    <row r="4" spans="1:59" x14ac:dyDescent="0.35">
      <c r="A4" s="3" t="s">
        <v>115</v>
      </c>
    </row>
    <row r="6" spans="1:59" ht="16.5" x14ac:dyDescent="0.35">
      <c r="A6" s="25" t="s">
        <v>0</v>
      </c>
      <c r="B6" s="25" t="s">
        <v>108</v>
      </c>
      <c r="C6" s="25" t="s">
        <v>107</v>
      </c>
      <c r="D6" s="25" t="s">
        <v>123</v>
      </c>
      <c r="E6" s="25" t="s">
        <v>18</v>
      </c>
      <c r="F6" s="25" t="s">
        <v>75</v>
      </c>
      <c r="G6" s="25" t="s">
        <v>9</v>
      </c>
      <c r="H6" s="25" t="s">
        <v>20</v>
      </c>
      <c r="I6" s="25" t="s">
        <v>21</v>
      </c>
      <c r="J6" s="25" t="s">
        <v>10</v>
      </c>
      <c r="K6" s="25" t="s">
        <v>76</v>
      </c>
      <c r="L6" s="25" t="s">
        <v>7</v>
      </c>
      <c r="M6" s="25" t="s">
        <v>15</v>
      </c>
      <c r="N6" s="25" t="s">
        <v>77</v>
      </c>
      <c r="O6" s="25" t="s">
        <v>16</v>
      </c>
      <c r="P6" s="25" t="s">
        <v>78</v>
      </c>
      <c r="Q6" s="25" t="s">
        <v>79</v>
      </c>
      <c r="R6" s="25" t="s">
        <v>140</v>
      </c>
      <c r="S6" s="25" t="s">
        <v>80</v>
      </c>
      <c r="T6" s="25" t="s">
        <v>81</v>
      </c>
      <c r="U6" s="25" t="s">
        <v>141</v>
      </c>
      <c r="V6" s="25" t="s">
        <v>82</v>
      </c>
      <c r="W6" s="25" t="s">
        <v>83</v>
      </c>
      <c r="X6" s="25" t="s">
        <v>142</v>
      </c>
      <c r="Y6" s="25" t="s">
        <v>84</v>
      </c>
      <c r="Z6" s="25" t="s">
        <v>85</v>
      </c>
      <c r="AA6" s="25" t="s">
        <v>143</v>
      </c>
      <c r="AB6" s="25" t="s">
        <v>86</v>
      </c>
      <c r="AC6" s="25" t="s">
        <v>87</v>
      </c>
      <c r="AD6" s="25" t="s">
        <v>144</v>
      </c>
      <c r="AE6" s="25" t="s">
        <v>88</v>
      </c>
      <c r="AF6" s="25" t="s">
        <v>89</v>
      </c>
      <c r="AG6" s="25" t="s">
        <v>145</v>
      </c>
      <c r="AH6" s="25" t="s">
        <v>90</v>
      </c>
      <c r="AI6" s="25" t="s">
        <v>91</v>
      </c>
      <c r="AJ6" s="25" t="s">
        <v>146</v>
      </c>
      <c r="AK6" s="25" t="s">
        <v>92</v>
      </c>
      <c r="AL6" s="25" t="s">
        <v>93</v>
      </c>
      <c r="AM6" s="25" t="s">
        <v>147</v>
      </c>
      <c r="AN6" s="25" t="s">
        <v>94</v>
      </c>
      <c r="AO6" s="25" t="s">
        <v>95</v>
      </c>
      <c r="AP6" s="25" t="s">
        <v>148</v>
      </c>
      <c r="AQ6" s="25" t="s">
        <v>193</v>
      </c>
      <c r="AR6" s="25" t="s">
        <v>190</v>
      </c>
      <c r="AS6" s="15" t="s">
        <v>17</v>
      </c>
      <c r="AT6" s="25" t="s">
        <v>11</v>
      </c>
      <c r="AU6" s="25" t="s">
        <v>96</v>
      </c>
      <c r="AV6" s="25" t="s">
        <v>97</v>
      </c>
      <c r="AW6" s="25" t="s">
        <v>12</v>
      </c>
      <c r="AX6" s="25" t="s">
        <v>13</v>
      </c>
      <c r="AY6" s="25" t="s">
        <v>14</v>
      </c>
      <c r="AZ6" s="25" t="s">
        <v>100</v>
      </c>
      <c r="BA6" s="25" t="s">
        <v>110</v>
      </c>
      <c r="BB6" s="25" t="s">
        <v>101</v>
      </c>
      <c r="BC6" s="25" t="s">
        <v>102</v>
      </c>
      <c r="BD6" s="25" t="s">
        <v>103</v>
      </c>
      <c r="BE6" s="25" t="s">
        <v>104</v>
      </c>
      <c r="BF6" s="25" t="s">
        <v>105</v>
      </c>
      <c r="BG6" s="25" t="s">
        <v>106</v>
      </c>
    </row>
    <row r="7" spans="1:59" x14ac:dyDescent="0.35">
      <c r="A7" s="25">
        <v>1915701</v>
      </c>
      <c r="B7" s="26">
        <v>43622.25</v>
      </c>
      <c r="C7" s="21"/>
      <c r="D7" s="21" t="s">
        <v>124</v>
      </c>
      <c r="E7" s="27">
        <v>3022</v>
      </c>
      <c r="F7" s="21"/>
      <c r="G7" s="21"/>
      <c r="H7" s="21"/>
      <c r="I7" s="27"/>
      <c r="J7" s="25"/>
      <c r="K7" s="21"/>
      <c r="L7" s="21">
        <v>5.84</v>
      </c>
      <c r="M7" s="21"/>
      <c r="N7" s="21">
        <v>41.6</v>
      </c>
      <c r="O7" s="21"/>
      <c r="P7" s="21">
        <v>1.4454400000000001</v>
      </c>
      <c r="Q7" s="21">
        <v>1.0960000000000001</v>
      </c>
      <c r="R7" s="21"/>
      <c r="S7" s="21">
        <v>54.693300000000001</v>
      </c>
      <c r="T7" s="21">
        <v>0.16300000000000001</v>
      </c>
      <c r="U7" s="21"/>
      <c r="V7" s="21">
        <v>13.4129</v>
      </c>
      <c r="W7" s="21">
        <v>5.6000000000000001E-2</v>
      </c>
      <c r="X7" s="21"/>
      <c r="Y7" s="21">
        <v>2.4358599999999999</v>
      </c>
      <c r="Z7" s="21">
        <v>0.13</v>
      </c>
      <c r="AA7" s="21"/>
      <c r="AB7" s="21">
        <v>3.3249499999999999</v>
      </c>
      <c r="AC7" s="21">
        <v>4.95</v>
      </c>
      <c r="AD7" s="21"/>
      <c r="AE7" s="21">
        <v>274.40499999999997</v>
      </c>
      <c r="AF7" s="21">
        <v>3.4140000000000001</v>
      </c>
      <c r="AG7" s="21"/>
      <c r="AH7" s="21">
        <v>72.588099999999997</v>
      </c>
      <c r="AI7" s="21">
        <v>8.5914300000000008</v>
      </c>
      <c r="AJ7" s="21"/>
      <c r="AK7" s="21">
        <v>138.56</v>
      </c>
      <c r="AL7" s="21">
        <v>0.55400000000000005</v>
      </c>
      <c r="AM7" s="21"/>
      <c r="AN7" s="21">
        <v>15.626300000000001</v>
      </c>
      <c r="AO7" s="21">
        <v>640.25</v>
      </c>
      <c r="AP7" s="21"/>
      <c r="AQ7" s="21">
        <v>6.532</v>
      </c>
      <c r="AR7" s="21"/>
      <c r="AS7" s="35" t="s">
        <v>126</v>
      </c>
      <c r="AT7" s="21">
        <v>1.54209</v>
      </c>
      <c r="AU7" s="21">
        <v>349.70800000000003</v>
      </c>
      <c r="AV7" s="21">
        <v>226.77500000000001</v>
      </c>
      <c r="AW7" s="21">
        <v>42.649299999999997</v>
      </c>
      <c r="AX7" s="21" t="s">
        <v>128</v>
      </c>
      <c r="AY7" s="21"/>
      <c r="AZ7" s="21" t="s">
        <v>139</v>
      </c>
      <c r="BA7" s="21">
        <v>2404.88</v>
      </c>
      <c r="BB7" s="21">
        <v>1573.23</v>
      </c>
      <c r="BC7" s="21">
        <v>175.958</v>
      </c>
      <c r="BD7" s="21" t="s">
        <v>139</v>
      </c>
      <c r="BE7" s="21">
        <v>477.58199999999999</v>
      </c>
      <c r="BF7" s="21" t="s">
        <v>139</v>
      </c>
      <c r="BG7" s="21">
        <v>375.89600000000002</v>
      </c>
    </row>
    <row r="8" spans="1:59" x14ac:dyDescent="0.35">
      <c r="A8" s="25">
        <v>1916101</v>
      </c>
      <c r="B8" s="26">
        <v>43626.75</v>
      </c>
      <c r="C8" s="21"/>
      <c r="D8" s="21" t="s">
        <v>124</v>
      </c>
      <c r="E8" s="27">
        <v>175</v>
      </c>
      <c r="F8" s="21"/>
      <c r="G8" s="21"/>
      <c r="H8" s="21"/>
      <c r="I8" s="27"/>
      <c r="J8" s="25"/>
      <c r="K8" s="21"/>
      <c r="L8" s="21">
        <v>6.7</v>
      </c>
      <c r="M8" s="21"/>
      <c r="N8" s="21">
        <v>11.06</v>
      </c>
      <c r="O8" s="21"/>
      <c r="P8" s="21">
        <v>0.19952600000000001</v>
      </c>
      <c r="Q8" s="21">
        <v>0.39800000000000002</v>
      </c>
      <c r="R8" s="21"/>
      <c r="S8" s="21">
        <v>19.8613</v>
      </c>
      <c r="T8" s="21">
        <v>6.9000000000000006E-2</v>
      </c>
      <c r="U8" s="21"/>
      <c r="V8" s="21">
        <v>5.6778399999999998</v>
      </c>
      <c r="W8" s="21">
        <v>4.8000000000000001E-2</v>
      </c>
      <c r="X8" s="21"/>
      <c r="Y8" s="21">
        <v>2.0878800000000002</v>
      </c>
      <c r="Z8" s="21">
        <v>0.13300000000000001</v>
      </c>
      <c r="AA8" s="21"/>
      <c r="AB8" s="21">
        <v>3.4016799999999998</v>
      </c>
      <c r="AC8" s="21">
        <v>1.20086</v>
      </c>
      <c r="AD8" s="21"/>
      <c r="AE8" s="21">
        <v>66.570099999999996</v>
      </c>
      <c r="AF8" s="21">
        <v>1.0029999999999999</v>
      </c>
      <c r="AG8" s="21"/>
      <c r="AH8" s="21">
        <v>21.325700000000001</v>
      </c>
      <c r="AI8" s="21">
        <v>1.6474299999999999</v>
      </c>
      <c r="AJ8" s="21"/>
      <c r="AK8" s="21">
        <v>26.569299999999998</v>
      </c>
      <c r="AL8" s="21">
        <v>-0.56999999999999995</v>
      </c>
      <c r="AM8" s="21"/>
      <c r="AN8" s="21">
        <v>-16.0776</v>
      </c>
      <c r="AO8" s="21">
        <v>386.91699999999997</v>
      </c>
      <c r="AP8" s="21"/>
      <c r="AQ8" s="21">
        <v>1.56</v>
      </c>
      <c r="AR8" s="21"/>
      <c r="AS8" s="35" t="s">
        <v>126</v>
      </c>
      <c r="AT8" s="21">
        <v>3.07369</v>
      </c>
      <c r="AU8" s="21">
        <v>97.796899999999994</v>
      </c>
      <c r="AV8" s="21">
        <v>31.817399999999999</v>
      </c>
      <c r="AW8" s="21">
        <v>101.809</v>
      </c>
      <c r="AX8" s="21" t="s">
        <v>128</v>
      </c>
      <c r="AY8" s="21"/>
      <c r="AZ8" s="21" t="s">
        <v>139</v>
      </c>
      <c r="BA8" s="21">
        <v>127.628</v>
      </c>
      <c r="BB8" s="21">
        <v>144.70599999999999</v>
      </c>
      <c r="BC8" s="21"/>
      <c r="BD8" s="21" t="s">
        <v>139</v>
      </c>
      <c r="BE8" s="21">
        <v>177.59399999999999</v>
      </c>
      <c r="BF8" s="21" t="s">
        <v>139</v>
      </c>
      <c r="BG8" s="21"/>
    </row>
    <row r="9" spans="1:59" x14ac:dyDescent="0.35">
      <c r="A9" s="25">
        <v>1916802</v>
      </c>
      <c r="B9" s="26">
        <v>43633.75</v>
      </c>
      <c r="C9" s="21"/>
      <c r="D9" s="21" t="s">
        <v>124</v>
      </c>
      <c r="E9" s="27">
        <v>464</v>
      </c>
      <c r="F9" s="21"/>
      <c r="G9" s="21"/>
      <c r="H9" s="21"/>
      <c r="I9" s="27"/>
      <c r="J9" s="25"/>
      <c r="K9" s="21"/>
      <c r="L9" s="21">
        <v>5.48</v>
      </c>
      <c r="M9" s="21"/>
      <c r="N9" s="21">
        <v>11.92</v>
      </c>
      <c r="O9" s="21"/>
      <c r="P9" s="21">
        <v>3.3113100000000002</v>
      </c>
      <c r="Q9" s="21">
        <v>0.373</v>
      </c>
      <c r="R9" s="21"/>
      <c r="S9" s="21">
        <v>18.613700000000001</v>
      </c>
      <c r="T9" s="21">
        <v>4.2000000000000003E-2</v>
      </c>
      <c r="U9" s="21"/>
      <c r="V9" s="21">
        <v>3.45608</v>
      </c>
      <c r="W9" s="21">
        <v>6.7000000000000004E-2</v>
      </c>
      <c r="X9" s="21"/>
      <c r="Y9" s="21">
        <v>2.9143400000000002</v>
      </c>
      <c r="Z9" s="21">
        <v>0.08</v>
      </c>
      <c r="AA9" s="21"/>
      <c r="AB9" s="21">
        <v>2.0461200000000002</v>
      </c>
      <c r="AC9" s="21">
        <v>1.26386</v>
      </c>
      <c r="AD9" s="21"/>
      <c r="AE9" s="21">
        <v>70.0625</v>
      </c>
      <c r="AF9" s="21">
        <v>1.4330000000000001</v>
      </c>
      <c r="AG9" s="21"/>
      <c r="AH9" s="21">
        <v>30.468299999999999</v>
      </c>
      <c r="AI9" s="21">
        <v>2.37371</v>
      </c>
      <c r="AJ9" s="21"/>
      <c r="AK9" s="21">
        <v>38.282699999999998</v>
      </c>
      <c r="AL9" s="21">
        <v>-0.61299999999999999</v>
      </c>
      <c r="AM9" s="21"/>
      <c r="AN9" s="21">
        <v>-17.290500000000002</v>
      </c>
      <c r="AO9" s="21">
        <v>304.75</v>
      </c>
      <c r="AP9" s="21"/>
      <c r="AQ9" s="21">
        <v>1.7370000000000001</v>
      </c>
      <c r="AR9" s="21"/>
      <c r="AS9" s="35" t="s">
        <v>127</v>
      </c>
      <c r="AT9" s="21">
        <v>1.9506399999999999</v>
      </c>
      <c r="AU9" s="21">
        <v>100.381</v>
      </c>
      <c r="AV9" s="21">
        <v>51.460500000000003</v>
      </c>
      <c r="AW9" s="21">
        <v>64.436300000000003</v>
      </c>
      <c r="AX9" s="21" t="s">
        <v>128</v>
      </c>
      <c r="AY9" s="21"/>
      <c r="AZ9" s="21" t="s">
        <v>139</v>
      </c>
      <c r="BA9" s="21">
        <v>254.09100000000001</v>
      </c>
      <c r="BB9" s="21">
        <v>239.465</v>
      </c>
      <c r="BC9" s="21">
        <v>23.713899999999999</v>
      </c>
      <c r="BD9" s="21" t="s">
        <v>139</v>
      </c>
      <c r="BE9" s="21">
        <v>243.804</v>
      </c>
      <c r="BF9" s="21" t="s">
        <v>139</v>
      </c>
      <c r="BG9" s="21"/>
    </row>
    <row r="10" spans="1:59" x14ac:dyDescent="0.35">
      <c r="A10" s="25">
        <v>1917003</v>
      </c>
      <c r="B10" s="26">
        <v>43635.25</v>
      </c>
      <c r="C10" s="21"/>
      <c r="D10" s="21" t="s">
        <v>124</v>
      </c>
      <c r="E10" s="27">
        <v>106</v>
      </c>
      <c r="F10" s="21"/>
      <c r="G10" s="21"/>
      <c r="H10" s="21"/>
      <c r="I10" s="27"/>
      <c r="J10" s="25"/>
      <c r="K10" s="21"/>
      <c r="L10" s="21">
        <v>6.12</v>
      </c>
      <c r="M10" s="21"/>
      <c r="N10" s="21">
        <v>14.79</v>
      </c>
      <c r="O10" s="21"/>
      <c r="P10" s="21">
        <v>0.75857799999999997</v>
      </c>
      <c r="Q10" s="21">
        <v>0.97699999999999998</v>
      </c>
      <c r="R10" s="21"/>
      <c r="S10" s="21">
        <v>48.754899999999999</v>
      </c>
      <c r="T10" s="21">
        <v>0.14000000000000001</v>
      </c>
      <c r="U10" s="21"/>
      <c r="V10" s="21">
        <v>11.520300000000001</v>
      </c>
      <c r="W10" s="21">
        <v>0.113</v>
      </c>
      <c r="X10" s="21"/>
      <c r="Y10" s="21">
        <v>4.9152199999999997</v>
      </c>
      <c r="Z10" s="21">
        <v>0.68700000000000006</v>
      </c>
      <c r="AA10" s="21"/>
      <c r="AB10" s="21">
        <v>17.571100000000001</v>
      </c>
      <c r="AC10" s="21">
        <v>0.97842899999999999</v>
      </c>
      <c r="AD10" s="21"/>
      <c r="AE10" s="21">
        <v>54.239600000000003</v>
      </c>
      <c r="AF10" s="21">
        <v>1.04</v>
      </c>
      <c r="AG10" s="21"/>
      <c r="AH10" s="21">
        <v>22.112400000000001</v>
      </c>
      <c r="AI10" s="21">
        <v>2.7988599999999999</v>
      </c>
      <c r="AJ10" s="21"/>
      <c r="AK10" s="21">
        <v>45.139299999999999</v>
      </c>
      <c r="AL10" s="21">
        <v>-0.55200000000000005</v>
      </c>
      <c r="AM10" s="21"/>
      <c r="AN10" s="21">
        <v>-15.569900000000001</v>
      </c>
      <c r="AO10" s="21">
        <v>881.66700000000003</v>
      </c>
      <c r="AP10" s="21"/>
      <c r="AQ10" s="21">
        <v>3.2629999999999999</v>
      </c>
      <c r="AR10" s="21"/>
      <c r="AS10" s="35" t="s">
        <v>126</v>
      </c>
      <c r="AT10" s="21">
        <v>2.6654399999999998</v>
      </c>
      <c r="AU10" s="21">
        <v>137.75399999999999</v>
      </c>
      <c r="AV10" s="21">
        <v>51.681699999999999</v>
      </c>
      <c r="AW10" s="21">
        <v>90.872500000000002</v>
      </c>
      <c r="AX10" s="21" t="s">
        <v>128</v>
      </c>
      <c r="AY10" s="21"/>
      <c r="AZ10" s="21" t="s">
        <v>139</v>
      </c>
      <c r="BA10" s="21">
        <v>208.25299999999999</v>
      </c>
      <c r="BB10" s="21">
        <v>370.80900000000003</v>
      </c>
      <c r="BC10" s="21">
        <v>75.940200000000004</v>
      </c>
      <c r="BD10" s="21" t="s">
        <v>139</v>
      </c>
      <c r="BE10" s="21">
        <v>227.89400000000001</v>
      </c>
      <c r="BF10" s="21" t="s">
        <v>139</v>
      </c>
      <c r="BG10" s="21">
        <v>50.927199999999999</v>
      </c>
    </row>
    <row r="11" spans="1:59" x14ac:dyDescent="0.35">
      <c r="A11" s="25">
        <v>1917104</v>
      </c>
      <c r="B11" s="26">
        <v>43636.75</v>
      </c>
      <c r="C11" s="28"/>
      <c r="D11" s="21" t="s">
        <v>124</v>
      </c>
      <c r="E11" s="27">
        <v>320</v>
      </c>
      <c r="F11" s="29"/>
      <c r="G11" s="21"/>
      <c r="H11" s="28"/>
      <c r="I11" s="27"/>
      <c r="J11" s="25"/>
      <c r="K11" s="21"/>
      <c r="L11" s="21">
        <v>5.89</v>
      </c>
      <c r="M11" s="21"/>
      <c r="N11" s="21">
        <v>4.2699999999999996</v>
      </c>
      <c r="O11" s="21"/>
      <c r="P11" s="21">
        <v>1.2882499999999999</v>
      </c>
      <c r="Q11" s="21">
        <v>0.318</v>
      </c>
      <c r="R11" s="21"/>
      <c r="S11" s="21">
        <v>15.8691</v>
      </c>
      <c r="T11" s="21">
        <v>4.2000000000000003E-2</v>
      </c>
      <c r="U11" s="21"/>
      <c r="V11" s="21">
        <v>3.45608</v>
      </c>
      <c r="W11" s="21">
        <v>5.3999999999999999E-2</v>
      </c>
      <c r="X11" s="21"/>
      <c r="Y11" s="21">
        <v>2.3488699999999998</v>
      </c>
      <c r="Z11" s="21">
        <v>0.23699999999999999</v>
      </c>
      <c r="AA11" s="21"/>
      <c r="AB11" s="21">
        <v>6.0616399999999997</v>
      </c>
      <c r="AC11" s="21">
        <v>0.26228600000000002</v>
      </c>
      <c r="AD11" s="21"/>
      <c r="AE11" s="21">
        <v>14.539899999999999</v>
      </c>
      <c r="AF11" s="21">
        <v>0.27900000000000003</v>
      </c>
      <c r="AG11" s="21"/>
      <c r="AH11" s="21">
        <v>5.9320700000000004</v>
      </c>
      <c r="AI11" s="21">
        <v>0.58457099999999995</v>
      </c>
      <c r="AJ11" s="21"/>
      <c r="AK11" s="21">
        <v>9.4278300000000002</v>
      </c>
      <c r="AL11" s="21">
        <v>-6.2E-2</v>
      </c>
      <c r="AM11" s="21"/>
      <c r="AN11" s="21">
        <v>-1.7487900000000001</v>
      </c>
      <c r="AO11" s="21">
        <v>263.16699999999997</v>
      </c>
      <c r="AP11" s="21"/>
      <c r="AQ11" s="21">
        <v>1.0089999999999999</v>
      </c>
      <c r="AR11" s="21"/>
      <c r="AS11" s="35" t="s">
        <v>126</v>
      </c>
      <c r="AT11" s="21">
        <v>3.1999499999999999</v>
      </c>
      <c r="AU11" s="21">
        <v>43.554900000000004</v>
      </c>
      <c r="AV11" s="21">
        <v>13.6111</v>
      </c>
      <c r="AW11" s="21">
        <v>104.761</v>
      </c>
      <c r="AX11" s="21" t="s">
        <v>128</v>
      </c>
      <c r="AY11" s="21"/>
      <c r="AZ11" s="21" t="s">
        <v>139</v>
      </c>
      <c r="BA11" s="21">
        <v>134.089</v>
      </c>
      <c r="BB11" s="21">
        <v>117.306</v>
      </c>
      <c r="BC11" s="21">
        <v>20.260000000000002</v>
      </c>
      <c r="BD11" s="21" t="s">
        <v>139</v>
      </c>
      <c r="BE11" s="21">
        <v>70.587900000000005</v>
      </c>
      <c r="BF11" s="21" t="s">
        <v>139</v>
      </c>
      <c r="BG11" s="21"/>
    </row>
    <row r="12" spans="1:59" x14ac:dyDescent="0.35">
      <c r="A12" s="25">
        <v>1917704</v>
      </c>
      <c r="B12" s="26">
        <v>43642.375</v>
      </c>
      <c r="C12" s="28">
        <v>10.0893</v>
      </c>
      <c r="D12" s="21"/>
      <c r="E12" s="27">
        <v>956</v>
      </c>
      <c r="F12" s="29">
        <v>0.353543</v>
      </c>
      <c r="G12" s="21"/>
      <c r="H12" s="28">
        <v>14.6912</v>
      </c>
      <c r="I12" s="27">
        <v>286.70499999999998</v>
      </c>
      <c r="J12" s="25" t="str">
        <f>CHOOSE(1+ABS(ROUND(Table7[[#This Row],[WINDDIR_AVG °AZ]]/45,0)),"N","NE","E","SE","S","SW","W","NW","N")</f>
        <v>W</v>
      </c>
      <c r="K12" s="21">
        <v>12.721</v>
      </c>
      <c r="L12" s="21">
        <v>6.21</v>
      </c>
      <c r="M12" s="21"/>
      <c r="N12" s="21">
        <v>35</v>
      </c>
      <c r="O12" s="21"/>
      <c r="P12" s="21">
        <v>0.616595</v>
      </c>
      <c r="Q12" s="21">
        <v>0.95</v>
      </c>
      <c r="R12" s="21"/>
      <c r="S12" s="21">
        <v>47.407600000000002</v>
      </c>
      <c r="T12" s="21">
        <v>6.7000000000000004E-2</v>
      </c>
      <c r="U12" s="21"/>
      <c r="V12" s="21">
        <v>5.5132700000000003</v>
      </c>
      <c r="W12" s="21">
        <v>6.3E-2</v>
      </c>
      <c r="X12" s="21"/>
      <c r="Y12" s="21">
        <v>2.7403499999999998</v>
      </c>
      <c r="Z12" s="21">
        <v>0.124</v>
      </c>
      <c r="AA12" s="21"/>
      <c r="AB12" s="21">
        <v>3.1714899999999999</v>
      </c>
      <c r="AC12" s="21">
        <v>4.6285699999999999</v>
      </c>
      <c r="AD12" s="21"/>
      <c r="AE12" s="21">
        <v>256.58699999999999</v>
      </c>
      <c r="AF12" s="21">
        <v>3.4009999999999998</v>
      </c>
      <c r="AG12" s="21"/>
      <c r="AH12" s="21">
        <v>72.311700000000002</v>
      </c>
      <c r="AI12" s="21">
        <v>6.82</v>
      </c>
      <c r="AJ12" s="21"/>
      <c r="AK12" s="21">
        <v>109.991</v>
      </c>
      <c r="AL12" s="21">
        <v>0.11</v>
      </c>
      <c r="AM12" s="21"/>
      <c r="AN12" s="21">
        <v>3.1027</v>
      </c>
      <c r="AO12" s="21">
        <v>552.75</v>
      </c>
      <c r="AP12" s="21"/>
      <c r="AQ12" s="21">
        <v>4.5640000000000001</v>
      </c>
      <c r="AR12" s="21"/>
      <c r="AS12" s="35" t="s">
        <v>126</v>
      </c>
      <c r="AT12" s="21">
        <v>1.7045399999999999</v>
      </c>
      <c r="AU12" s="21">
        <v>316.03199999999998</v>
      </c>
      <c r="AV12" s="21">
        <v>185.40600000000001</v>
      </c>
      <c r="AW12" s="21">
        <v>52.100700000000003</v>
      </c>
      <c r="AX12" s="21" t="s">
        <v>128</v>
      </c>
      <c r="AY12" s="21"/>
      <c r="AZ12" s="21" t="s">
        <v>139</v>
      </c>
      <c r="BA12" s="21">
        <v>665.774</v>
      </c>
      <c r="BB12" s="21">
        <v>787.98099999999999</v>
      </c>
      <c r="BC12" s="21">
        <v>78.790700000000001</v>
      </c>
      <c r="BD12" s="21" t="s">
        <v>139</v>
      </c>
      <c r="BE12" s="21">
        <v>415.35700000000003</v>
      </c>
      <c r="BF12" s="21" t="s">
        <v>139</v>
      </c>
      <c r="BG12" s="21">
        <v>81.8095</v>
      </c>
    </row>
    <row r="13" spans="1:59" x14ac:dyDescent="0.35">
      <c r="A13" s="25">
        <v>1918004</v>
      </c>
      <c r="B13" s="26">
        <v>43645.25</v>
      </c>
      <c r="C13" s="25"/>
      <c r="D13" s="21" t="s">
        <v>124</v>
      </c>
      <c r="E13" s="27">
        <v>100</v>
      </c>
      <c r="F13" s="21"/>
      <c r="G13" s="21"/>
      <c r="H13" s="28"/>
      <c r="I13" s="27"/>
      <c r="J13" s="25"/>
      <c r="K13" s="21"/>
      <c r="L13" s="21">
        <v>6.2</v>
      </c>
      <c r="M13" s="21"/>
      <c r="N13" s="21">
        <v>13.4</v>
      </c>
      <c r="O13" s="21"/>
      <c r="P13" s="21">
        <v>0.63095800000000002</v>
      </c>
      <c r="Q13" s="21">
        <v>0.77</v>
      </c>
      <c r="R13" s="21"/>
      <c r="S13" s="21">
        <v>38.4251</v>
      </c>
      <c r="T13" s="21">
        <v>0.17899999999999999</v>
      </c>
      <c r="U13" s="21"/>
      <c r="V13" s="21">
        <v>14.7295</v>
      </c>
      <c r="W13" s="21">
        <v>8.5999999999999993E-2</v>
      </c>
      <c r="X13" s="21"/>
      <c r="Y13" s="21">
        <v>3.7407900000000001</v>
      </c>
      <c r="Z13" s="21">
        <v>0.16200000000000001</v>
      </c>
      <c r="AA13" s="21"/>
      <c r="AB13" s="21">
        <v>4.1433999999999997</v>
      </c>
      <c r="AC13" s="21">
        <v>1.36286</v>
      </c>
      <c r="AD13" s="21"/>
      <c r="AE13" s="21">
        <v>75.550600000000003</v>
      </c>
      <c r="AF13" s="21">
        <v>1.0820000000000001</v>
      </c>
      <c r="AG13" s="21"/>
      <c r="AH13" s="21">
        <v>23.005400000000002</v>
      </c>
      <c r="AI13" s="21">
        <v>1.3418600000000001</v>
      </c>
      <c r="AJ13" s="21"/>
      <c r="AK13" s="21">
        <v>21.641100000000002</v>
      </c>
      <c r="AL13" s="21">
        <v>0.67300000000000004</v>
      </c>
      <c r="AM13" s="21"/>
      <c r="AN13" s="21">
        <v>18.982900000000001</v>
      </c>
      <c r="AO13" s="21">
        <v>593.75</v>
      </c>
      <c r="AP13" s="21"/>
      <c r="AQ13" s="21">
        <v>1.526</v>
      </c>
      <c r="AR13" s="21"/>
      <c r="AS13" s="35" t="s">
        <v>126</v>
      </c>
      <c r="AT13" s="21">
        <v>2.1564899999999998</v>
      </c>
      <c r="AU13" s="21">
        <v>137.21600000000001</v>
      </c>
      <c r="AV13" s="21">
        <v>63.629399999999997</v>
      </c>
      <c r="AW13" s="21">
        <v>73.276799999999994</v>
      </c>
      <c r="AX13" s="21" t="s">
        <v>128</v>
      </c>
      <c r="AY13" s="21"/>
      <c r="AZ13" s="21" t="s">
        <v>139</v>
      </c>
      <c r="BA13" s="21"/>
      <c r="BB13" s="21"/>
      <c r="BC13" s="21"/>
      <c r="BD13" s="21" t="s">
        <v>139</v>
      </c>
      <c r="BE13" s="21"/>
      <c r="BF13" s="21" t="s">
        <v>139</v>
      </c>
      <c r="BG13" s="21"/>
    </row>
    <row r="14" spans="1:59" x14ac:dyDescent="0.35">
      <c r="A14" s="25">
        <v>1918304</v>
      </c>
      <c r="B14" s="26">
        <v>43648.75</v>
      </c>
      <c r="C14" s="28">
        <v>0.37909500000000002</v>
      </c>
      <c r="D14" s="21"/>
      <c r="E14" s="27">
        <v>233</v>
      </c>
      <c r="F14" s="29">
        <v>9.2028299999999993E-2</v>
      </c>
      <c r="G14" s="21"/>
      <c r="H14" s="28">
        <v>14.248900000000001</v>
      </c>
      <c r="I14" s="27">
        <v>293.41399999999999</v>
      </c>
      <c r="J14" s="25" t="str">
        <f>CHOOSE(1+ABS(ROUND(Table7[[#This Row],[WINDDIR_AVG °AZ]]/45,0)),"N","NE","E","SE","S","SW","W","NW","N")</f>
        <v>NW</v>
      </c>
      <c r="K14" s="21">
        <v>15.007400000000001</v>
      </c>
      <c r="L14" s="21">
        <v>6.04</v>
      </c>
      <c r="M14" s="21"/>
      <c r="N14" s="21">
        <v>15.3</v>
      </c>
      <c r="O14" s="21"/>
      <c r="P14" s="21">
        <v>0.91201100000000002</v>
      </c>
      <c r="Q14" s="21">
        <v>1.038</v>
      </c>
      <c r="R14" s="21"/>
      <c r="S14" s="21">
        <v>51.798999999999999</v>
      </c>
      <c r="T14" s="21">
        <v>5.5E-2</v>
      </c>
      <c r="U14" s="21"/>
      <c r="V14" s="21">
        <v>4.5258200000000004</v>
      </c>
      <c r="W14" s="21">
        <v>5.2999999999999999E-2</v>
      </c>
      <c r="X14" s="21"/>
      <c r="Y14" s="21">
        <v>2.3053699999999999</v>
      </c>
      <c r="Z14" s="21">
        <v>0.155</v>
      </c>
      <c r="AA14" s="21"/>
      <c r="AB14" s="21">
        <v>3.9643700000000002</v>
      </c>
      <c r="AC14" s="21">
        <v>1.32429</v>
      </c>
      <c r="AD14" s="21"/>
      <c r="AE14" s="21">
        <v>73.412400000000005</v>
      </c>
      <c r="AF14" s="21">
        <v>1.427</v>
      </c>
      <c r="AG14" s="21"/>
      <c r="AH14" s="21">
        <v>30.340699999999998</v>
      </c>
      <c r="AI14" s="21">
        <v>2.89629</v>
      </c>
      <c r="AJ14" s="21"/>
      <c r="AK14" s="21">
        <v>46.710599999999999</v>
      </c>
      <c r="AL14" s="21">
        <v>0.505</v>
      </c>
      <c r="AM14" s="21"/>
      <c r="AN14" s="21">
        <v>14.244199999999999</v>
      </c>
      <c r="AO14" s="21">
        <v>490.75</v>
      </c>
      <c r="AP14" s="21"/>
      <c r="AQ14" s="21">
        <v>1.7689999999999999</v>
      </c>
      <c r="AR14" s="21"/>
      <c r="AS14" s="35" t="s">
        <v>126</v>
      </c>
      <c r="AT14" s="21">
        <v>1.49966</v>
      </c>
      <c r="AU14" s="21">
        <v>136.91300000000001</v>
      </c>
      <c r="AV14" s="21">
        <v>91.295500000000004</v>
      </c>
      <c r="AW14" s="21">
        <v>39.978499999999997</v>
      </c>
      <c r="AX14" s="21" t="s">
        <v>128</v>
      </c>
      <c r="AY14" s="21"/>
      <c r="AZ14" s="21" t="s">
        <v>139</v>
      </c>
      <c r="BA14" s="21"/>
      <c r="BB14" s="21"/>
      <c r="BC14" s="21"/>
      <c r="BD14" s="21" t="s">
        <v>139</v>
      </c>
      <c r="BE14" s="21"/>
      <c r="BF14" s="21" t="s">
        <v>139</v>
      </c>
      <c r="BG14" s="21"/>
    </row>
    <row r="15" spans="1:59" x14ac:dyDescent="0.35">
      <c r="A15" s="25">
        <v>1918405</v>
      </c>
      <c r="B15" s="26">
        <v>43649.25</v>
      </c>
      <c r="C15" s="28">
        <v>4.5069100000000004</v>
      </c>
      <c r="D15" s="21"/>
      <c r="E15" s="27">
        <v>331</v>
      </c>
      <c r="F15" s="29">
        <v>0.25039899999999998</v>
      </c>
      <c r="G15" s="21"/>
      <c r="H15" s="28">
        <v>15.749599999999999</v>
      </c>
      <c r="I15" s="27">
        <v>291.21100000000001</v>
      </c>
      <c r="J15" s="25" t="str">
        <f>CHOOSE(1+ABS(ROUND(Table7[[#This Row],[WINDDIR_AVG °AZ]]/45,0)),"N","NE","E","SE","S","SW","W","NW","N")</f>
        <v>W</v>
      </c>
      <c r="K15" s="21">
        <v>9.1517800000000005</v>
      </c>
      <c r="L15" s="21">
        <v>6.31</v>
      </c>
      <c r="M15" s="21"/>
      <c r="N15" s="21">
        <v>41.6</v>
      </c>
      <c r="O15" s="21"/>
      <c r="P15" s="21">
        <v>0.48977900000000002</v>
      </c>
      <c r="Q15" s="21">
        <v>3.28</v>
      </c>
      <c r="R15" s="21"/>
      <c r="S15" s="21">
        <v>163.68100000000001</v>
      </c>
      <c r="T15" s="21">
        <v>0.217</v>
      </c>
      <c r="U15" s="21"/>
      <c r="V15" s="21">
        <v>17.856400000000001</v>
      </c>
      <c r="W15" s="21">
        <v>9.4E-2</v>
      </c>
      <c r="X15" s="21"/>
      <c r="Y15" s="21">
        <v>4.0887700000000002</v>
      </c>
      <c r="Z15" s="21">
        <v>0.23300000000000001</v>
      </c>
      <c r="AA15" s="21"/>
      <c r="AB15" s="21">
        <v>5.9593400000000001</v>
      </c>
      <c r="AC15" s="21">
        <v>4.0628599999999997</v>
      </c>
      <c r="AD15" s="21"/>
      <c r="AE15" s="21">
        <v>225.226</v>
      </c>
      <c r="AF15" s="21">
        <v>3.78</v>
      </c>
      <c r="AG15" s="21"/>
      <c r="AH15" s="21">
        <v>80.37</v>
      </c>
      <c r="AI15" s="21">
        <v>6.5542899999999999</v>
      </c>
      <c r="AJ15" s="21"/>
      <c r="AK15" s="21">
        <v>105.706</v>
      </c>
      <c r="AL15" s="21">
        <v>0.72299999999999998</v>
      </c>
      <c r="AM15" s="21"/>
      <c r="AN15" s="21">
        <v>20.3932</v>
      </c>
      <c r="AO15" s="21">
        <v>1205.83</v>
      </c>
      <c r="AP15" s="21"/>
      <c r="AQ15" s="21">
        <v>4.1310000000000002</v>
      </c>
      <c r="AR15" s="21"/>
      <c r="AS15" s="35" t="s">
        <v>126</v>
      </c>
      <c r="AT15" s="21">
        <v>2.0211199999999998</v>
      </c>
      <c r="AU15" s="21">
        <v>417.298</v>
      </c>
      <c r="AV15" s="21">
        <v>206.46899999999999</v>
      </c>
      <c r="AW15" s="21">
        <v>67.598600000000005</v>
      </c>
      <c r="AX15" s="21" t="s">
        <v>128</v>
      </c>
      <c r="AY15" s="21"/>
      <c r="AZ15" s="21" t="s">
        <v>139</v>
      </c>
      <c r="BA15" s="21">
        <v>1537.93</v>
      </c>
      <c r="BB15" s="21">
        <v>1193.3499999999999</v>
      </c>
      <c r="BC15" s="21">
        <v>252.05699999999999</v>
      </c>
      <c r="BD15" s="21" t="s">
        <v>139</v>
      </c>
      <c r="BE15" s="21">
        <v>777.57799999999997</v>
      </c>
      <c r="BF15" s="21" t="s">
        <v>139</v>
      </c>
      <c r="BG15" s="21">
        <v>111.496</v>
      </c>
    </row>
    <row r="16" spans="1:59" x14ac:dyDescent="0.35">
      <c r="A16" s="25">
        <v>1919203</v>
      </c>
      <c r="B16" s="26">
        <v>43657.75</v>
      </c>
      <c r="C16" s="28">
        <v>2.5144199999999999</v>
      </c>
      <c r="D16" s="21"/>
      <c r="E16" s="27">
        <v>94</v>
      </c>
      <c r="F16" s="29">
        <v>0.19033700000000001</v>
      </c>
      <c r="G16" s="21"/>
      <c r="H16" s="28">
        <v>20.6493</v>
      </c>
      <c r="I16" s="27">
        <v>245.81200000000001</v>
      </c>
      <c r="J16" s="25" t="str">
        <f>CHOOSE(1+ABS(ROUND(Table7[[#This Row],[WINDDIR_AVG °AZ]]/45,0)),"N","NE","E","SE","S","SW","W","NW","N")</f>
        <v>SW</v>
      </c>
      <c r="K16" s="21">
        <v>7.1268099999999999</v>
      </c>
      <c r="L16" s="21">
        <v>6</v>
      </c>
      <c r="M16" s="21"/>
      <c r="N16" s="21">
        <v>28</v>
      </c>
      <c r="O16" s="21"/>
      <c r="P16" s="21">
        <v>1</v>
      </c>
      <c r="Q16" s="21">
        <v>0.98099999999999998</v>
      </c>
      <c r="R16" s="21"/>
      <c r="S16" s="21">
        <v>48.954500000000003</v>
      </c>
      <c r="T16" s="21">
        <v>0.14699999999999999</v>
      </c>
      <c r="U16" s="21"/>
      <c r="V16" s="21">
        <v>12.096299999999999</v>
      </c>
      <c r="W16" s="21">
        <v>0.28599999999999998</v>
      </c>
      <c r="X16" s="21"/>
      <c r="Y16" s="21">
        <v>12.440300000000001</v>
      </c>
      <c r="Z16" s="21">
        <v>0.28499999999999998</v>
      </c>
      <c r="AA16" s="21"/>
      <c r="AB16" s="21">
        <v>7.28932</v>
      </c>
      <c r="AC16" s="21">
        <v>2.6485699999999999</v>
      </c>
      <c r="AD16" s="21"/>
      <c r="AE16" s="21">
        <v>146.82499999999999</v>
      </c>
      <c r="AF16" s="21"/>
      <c r="AG16" s="21" t="s">
        <v>139</v>
      </c>
      <c r="AH16" s="21"/>
      <c r="AI16" s="21">
        <v>5.1371399999999996</v>
      </c>
      <c r="AJ16" s="21"/>
      <c r="AK16" s="21">
        <v>82.8506</v>
      </c>
      <c r="AL16" s="21"/>
      <c r="AM16" s="21" t="s">
        <v>139</v>
      </c>
      <c r="AN16" s="21"/>
      <c r="AO16" s="21">
        <v>1220.83</v>
      </c>
      <c r="AP16" s="21"/>
      <c r="AQ16" s="21">
        <v>3.649</v>
      </c>
      <c r="AR16" s="21"/>
      <c r="AS16" s="35" t="s">
        <v>126</v>
      </c>
      <c r="AT16" s="21"/>
      <c r="AU16" s="21">
        <v>228.59800000000001</v>
      </c>
      <c r="AV16" s="21"/>
      <c r="AW16" s="21"/>
      <c r="AX16" s="21"/>
      <c r="AY16" s="21" t="s">
        <v>117</v>
      </c>
      <c r="AZ16" s="21" t="s">
        <v>139</v>
      </c>
      <c r="BA16" s="21">
        <v>523.20100000000002</v>
      </c>
      <c r="BB16" s="21">
        <v>712.41700000000003</v>
      </c>
      <c r="BC16" s="21">
        <v>193.655</v>
      </c>
      <c r="BD16" s="21" t="s">
        <v>139</v>
      </c>
      <c r="BE16" s="21">
        <v>527.34100000000001</v>
      </c>
      <c r="BF16" s="21" t="s">
        <v>139</v>
      </c>
      <c r="BG16" s="21">
        <v>114.74299999999999</v>
      </c>
    </row>
    <row r="17" spans="1:59" x14ac:dyDescent="0.35">
      <c r="A17" s="25">
        <v>1919601</v>
      </c>
      <c r="B17" s="26">
        <v>43661.75</v>
      </c>
      <c r="C17" s="28">
        <v>2.1139899999999998</v>
      </c>
      <c r="D17" s="21"/>
      <c r="E17" s="27">
        <v>37</v>
      </c>
      <c r="F17" s="29">
        <v>0.235123</v>
      </c>
      <c r="G17" s="21"/>
      <c r="H17" s="28">
        <v>14.958500000000001</v>
      </c>
      <c r="I17" s="27">
        <v>317.68</v>
      </c>
      <c r="J17" s="25" t="str">
        <f>CHOOSE(1+ABS(ROUND(Table7[[#This Row],[WINDDIR_AVG °AZ]]/45,0)),"N","NE","E","SE","S","SW","W","NW","N")</f>
        <v>NW</v>
      </c>
      <c r="K17" s="21">
        <v>9.2703199999999999</v>
      </c>
      <c r="L17" s="21">
        <v>5.5</v>
      </c>
      <c r="M17" s="21"/>
      <c r="N17" s="21">
        <v>10.7</v>
      </c>
      <c r="O17" s="21"/>
      <c r="P17" s="21">
        <v>3.16228</v>
      </c>
      <c r="Q17" s="21">
        <v>0.92100000000000004</v>
      </c>
      <c r="R17" s="21"/>
      <c r="S17" s="21">
        <v>45.9604</v>
      </c>
      <c r="T17" s="21">
        <v>8.6999999999999994E-2</v>
      </c>
      <c r="U17" s="21"/>
      <c r="V17" s="21">
        <v>7.1590199999999999</v>
      </c>
      <c r="W17" s="21">
        <v>7.4999999999999997E-2</v>
      </c>
      <c r="X17" s="21"/>
      <c r="Y17" s="21">
        <v>3.2623199999999999</v>
      </c>
      <c r="Z17" s="21">
        <v>0.29899999999999999</v>
      </c>
      <c r="AA17" s="21"/>
      <c r="AB17" s="21">
        <v>7.6473899999999997</v>
      </c>
      <c r="AC17" s="21">
        <v>0.57985699999999996</v>
      </c>
      <c r="AD17" s="21"/>
      <c r="AE17" s="21">
        <v>32.144599999999997</v>
      </c>
      <c r="AF17" s="21"/>
      <c r="AG17" s="21" t="s">
        <v>139</v>
      </c>
      <c r="AH17" s="21"/>
      <c r="AI17" s="21">
        <v>0.85914299999999999</v>
      </c>
      <c r="AJ17" s="21"/>
      <c r="AK17" s="21">
        <v>13.856</v>
      </c>
      <c r="AL17" s="21"/>
      <c r="AM17" s="21" t="s">
        <v>139</v>
      </c>
      <c r="AN17" s="21"/>
      <c r="AO17" s="21">
        <v>683.83299999999997</v>
      </c>
      <c r="AP17" s="21"/>
      <c r="AQ17" s="21"/>
      <c r="AR17" s="21" t="s">
        <v>139</v>
      </c>
      <c r="AS17" s="35" t="s">
        <v>160</v>
      </c>
      <c r="AT17" s="21"/>
      <c r="AU17" s="21">
        <v>99.313999999999993</v>
      </c>
      <c r="AV17" s="21"/>
      <c r="AW17" s="21"/>
      <c r="AX17" s="21"/>
      <c r="AY17" s="21" t="s">
        <v>117</v>
      </c>
      <c r="AZ17" s="21" t="s">
        <v>139</v>
      </c>
      <c r="BA17" s="21"/>
      <c r="BB17" s="21"/>
      <c r="BC17" s="21"/>
      <c r="BD17" s="21" t="s">
        <v>139</v>
      </c>
      <c r="BE17" s="21"/>
      <c r="BF17" s="21" t="s">
        <v>139</v>
      </c>
      <c r="BG17" s="21"/>
    </row>
    <row r="18" spans="1:59" x14ac:dyDescent="0.35">
      <c r="A18" s="25">
        <v>1919702</v>
      </c>
      <c r="B18" s="26">
        <v>43662.25</v>
      </c>
      <c r="C18" s="28">
        <v>2.2084800000000002</v>
      </c>
      <c r="D18" s="21"/>
      <c r="E18" s="27">
        <v>45</v>
      </c>
      <c r="F18" s="29">
        <v>0.310085</v>
      </c>
      <c r="G18" s="21"/>
      <c r="H18" s="28">
        <v>14.631399999999999</v>
      </c>
      <c r="I18" s="27">
        <v>289.97399999999999</v>
      </c>
      <c r="J18" s="25" t="str">
        <f>CHOOSE(1+ABS(ROUND(Table7[[#This Row],[WINDDIR_AVG °AZ]]/45,0)),"N","NE","E","SE","S","SW","W","NW","N")</f>
        <v>W</v>
      </c>
      <c r="K18" s="21">
        <v>5.9901400000000002</v>
      </c>
      <c r="L18" s="21">
        <v>5.09</v>
      </c>
      <c r="M18" s="21"/>
      <c r="N18" s="21">
        <v>13.28</v>
      </c>
      <c r="O18" s="21"/>
      <c r="P18" s="21">
        <v>8.1282999999999994</v>
      </c>
      <c r="Q18" s="21">
        <v>0.99099999999999999</v>
      </c>
      <c r="R18" s="21"/>
      <c r="S18" s="21">
        <v>49.453600000000002</v>
      </c>
      <c r="T18" s="21">
        <v>8.5999999999999993E-2</v>
      </c>
      <c r="U18" s="21"/>
      <c r="V18" s="21">
        <v>7.0767300000000004</v>
      </c>
      <c r="W18" s="21">
        <v>5.8000000000000003E-2</v>
      </c>
      <c r="X18" s="21"/>
      <c r="Y18" s="21">
        <v>2.5228600000000001</v>
      </c>
      <c r="Z18" s="21">
        <v>0.21199999999999999</v>
      </c>
      <c r="AA18" s="21"/>
      <c r="AB18" s="21">
        <v>5.4222299999999999</v>
      </c>
      <c r="AC18" s="21">
        <v>0.73285699999999998</v>
      </c>
      <c r="AD18" s="21"/>
      <c r="AE18" s="21">
        <v>40.626300000000001</v>
      </c>
      <c r="AF18" s="21"/>
      <c r="AG18" s="21" t="s">
        <v>139</v>
      </c>
      <c r="AH18" s="21"/>
      <c r="AI18" s="21">
        <v>1.27986</v>
      </c>
      <c r="AJ18" s="21"/>
      <c r="AK18" s="21">
        <v>20.641200000000001</v>
      </c>
      <c r="AL18" s="21"/>
      <c r="AM18" s="21" t="s">
        <v>139</v>
      </c>
      <c r="AN18" s="21"/>
      <c r="AO18" s="21">
        <v>832.66700000000003</v>
      </c>
      <c r="AP18" s="21"/>
      <c r="AQ18" s="21"/>
      <c r="AR18" s="21" t="s">
        <v>139</v>
      </c>
      <c r="AS18" s="35" t="s">
        <v>160</v>
      </c>
      <c r="AT18" s="21"/>
      <c r="AU18" s="21">
        <v>113.173</v>
      </c>
      <c r="AV18" s="21"/>
      <c r="AW18" s="21"/>
      <c r="AX18" s="21"/>
      <c r="AY18" s="21" t="s">
        <v>117</v>
      </c>
      <c r="AZ18" s="21" t="s">
        <v>139</v>
      </c>
      <c r="BA18" s="21">
        <v>345.37200000000001</v>
      </c>
      <c r="BB18" s="21">
        <v>324.76400000000001</v>
      </c>
      <c r="BC18" s="21">
        <v>104.92</v>
      </c>
      <c r="BD18" s="21" t="s">
        <v>139</v>
      </c>
      <c r="BE18" s="21">
        <v>116.215</v>
      </c>
      <c r="BF18" s="21" t="s">
        <v>139</v>
      </c>
      <c r="BG18" s="21">
        <v>33.455500000000001</v>
      </c>
    </row>
    <row r="19" spans="1:59" x14ac:dyDescent="0.35">
      <c r="A19" s="25">
        <v>1920001</v>
      </c>
      <c r="B19" s="26">
        <v>43665.75</v>
      </c>
      <c r="C19" s="28">
        <v>5.1545300000000003</v>
      </c>
      <c r="D19" s="21"/>
      <c r="E19" s="27">
        <v>299</v>
      </c>
      <c r="F19" s="29">
        <v>0.46081899999999998</v>
      </c>
      <c r="G19" s="21"/>
      <c r="H19" s="28">
        <v>19.708300000000001</v>
      </c>
      <c r="I19" s="27">
        <v>268.47300000000001</v>
      </c>
      <c r="J19" s="25" t="str">
        <f>CHOOSE(1+ABS(ROUND(Table7[[#This Row],[WINDDIR_AVG °AZ]]/45,0)),"N","NE","E","SE","S","SW","W","NW","N")</f>
        <v>W</v>
      </c>
      <c r="K19" s="21">
        <v>8.1149299999999993</v>
      </c>
      <c r="L19" s="21">
        <v>6.76</v>
      </c>
      <c r="M19" s="21"/>
      <c r="N19" s="21">
        <v>17.329999999999998</v>
      </c>
      <c r="O19" s="21"/>
      <c r="P19" s="21">
        <v>0.17377999999999999</v>
      </c>
      <c r="Q19" s="21">
        <v>0.45600000000000002</v>
      </c>
      <c r="R19" s="21"/>
      <c r="S19" s="21">
        <v>22.755600000000001</v>
      </c>
      <c r="T19" s="21">
        <v>5.2999999999999999E-2</v>
      </c>
      <c r="U19" s="21"/>
      <c r="V19" s="21">
        <v>4.3612399999999996</v>
      </c>
      <c r="W19" s="21">
        <v>6.9000000000000006E-2</v>
      </c>
      <c r="X19" s="21"/>
      <c r="Y19" s="21">
        <v>3.0013299999999998</v>
      </c>
      <c r="Z19" s="21">
        <v>6.2E-2</v>
      </c>
      <c r="AA19" s="21"/>
      <c r="AB19" s="21">
        <v>1.58575</v>
      </c>
      <c r="AC19" s="21">
        <v>1.71</v>
      </c>
      <c r="AD19" s="21"/>
      <c r="AE19" s="21">
        <v>94.794600000000003</v>
      </c>
      <c r="AF19" s="21">
        <v>1.76</v>
      </c>
      <c r="AG19" s="21"/>
      <c r="AH19" s="21">
        <v>37.420900000000003</v>
      </c>
      <c r="AI19" s="21">
        <v>3.2815699999999999</v>
      </c>
      <c r="AJ19" s="21"/>
      <c r="AK19" s="21">
        <v>52.924399999999999</v>
      </c>
      <c r="AL19" s="21">
        <v>-0.20300000000000001</v>
      </c>
      <c r="AM19" s="21"/>
      <c r="AN19" s="21">
        <v>-5.7258899999999997</v>
      </c>
      <c r="AO19" s="21">
        <v>423.08300000000003</v>
      </c>
      <c r="AP19" s="21"/>
      <c r="AQ19" s="21">
        <v>2.548</v>
      </c>
      <c r="AR19" s="21"/>
      <c r="AS19" s="35" t="s">
        <v>126</v>
      </c>
      <c r="AT19" s="21">
        <v>1.49695</v>
      </c>
      <c r="AU19" s="21">
        <v>126.67100000000001</v>
      </c>
      <c r="AV19" s="21">
        <v>84.619399999999999</v>
      </c>
      <c r="AW19" s="21">
        <v>39.804600000000001</v>
      </c>
      <c r="AX19" s="21" t="s">
        <v>128</v>
      </c>
      <c r="AY19" s="21"/>
      <c r="AZ19" s="21" t="s">
        <v>139</v>
      </c>
      <c r="BA19" s="21">
        <v>156.41</v>
      </c>
      <c r="BB19" s="21">
        <v>159.42599999999999</v>
      </c>
      <c r="BC19" s="21">
        <v>63.704999999999998</v>
      </c>
      <c r="BD19" s="21" t="s">
        <v>139</v>
      </c>
      <c r="BE19" s="21">
        <v>84.715500000000006</v>
      </c>
      <c r="BF19" s="21" t="s">
        <v>139</v>
      </c>
      <c r="BG19" s="21">
        <v>23.7818</v>
      </c>
    </row>
    <row r="20" spans="1:59" x14ac:dyDescent="0.35">
      <c r="A20" s="25">
        <v>1920102</v>
      </c>
      <c r="B20" s="26">
        <v>43666.25</v>
      </c>
      <c r="C20" s="28">
        <v>10.4589</v>
      </c>
      <c r="D20" s="21"/>
      <c r="E20" s="27">
        <v>289</v>
      </c>
      <c r="F20" s="29">
        <v>0.67900000000000005</v>
      </c>
      <c r="G20" s="21"/>
      <c r="H20" s="28">
        <v>20.441800000000001</v>
      </c>
      <c r="I20" s="27">
        <v>276.68200000000002</v>
      </c>
      <c r="J20" s="25" t="str">
        <f>CHOOSE(1+ABS(ROUND(Table7[[#This Row],[WINDDIR_AVG °AZ]]/45,0)),"N","NE","E","SE","S","SW","W","NW","N")</f>
        <v>W</v>
      </c>
      <c r="K20" s="21">
        <v>14.131600000000001</v>
      </c>
      <c r="L20" s="21">
        <v>6.5</v>
      </c>
      <c r="M20" s="21"/>
      <c r="N20" s="21">
        <v>39.200000000000003</v>
      </c>
      <c r="O20" s="21"/>
      <c r="P20" s="21">
        <v>0.31622800000000001</v>
      </c>
      <c r="Q20" s="21">
        <v>1.0449999999999999</v>
      </c>
      <c r="R20" s="21"/>
      <c r="S20" s="21">
        <v>52.148299999999999</v>
      </c>
      <c r="T20" s="21">
        <v>0.123</v>
      </c>
      <c r="U20" s="21"/>
      <c r="V20" s="21">
        <v>10.1214</v>
      </c>
      <c r="W20" s="21">
        <v>0.32800000000000001</v>
      </c>
      <c r="X20" s="21"/>
      <c r="Y20" s="21">
        <v>14.267200000000001</v>
      </c>
      <c r="Z20" s="21">
        <v>0.10100000000000001</v>
      </c>
      <c r="AA20" s="21"/>
      <c r="AB20" s="21">
        <v>2.5832299999999999</v>
      </c>
      <c r="AC20" s="21">
        <v>3.65143</v>
      </c>
      <c r="AD20" s="21"/>
      <c r="AE20" s="21">
        <v>202.41900000000001</v>
      </c>
      <c r="AF20" s="21">
        <v>4.516</v>
      </c>
      <c r="AG20" s="21"/>
      <c r="AH20" s="21">
        <v>96.018699999999995</v>
      </c>
      <c r="AI20" s="21">
        <v>7.2628599999999999</v>
      </c>
      <c r="AJ20" s="21"/>
      <c r="AK20" s="21">
        <v>117.134</v>
      </c>
      <c r="AL20" s="21">
        <v>3.2000000000000001E-2</v>
      </c>
      <c r="AM20" s="21"/>
      <c r="AN20" s="21">
        <v>0.90260300000000004</v>
      </c>
      <c r="AO20" s="21">
        <v>432.25</v>
      </c>
      <c r="AP20" s="21"/>
      <c r="AQ20" s="21">
        <v>5.5940000000000003</v>
      </c>
      <c r="AR20" s="21"/>
      <c r="AS20" s="35" t="s">
        <v>126</v>
      </c>
      <c r="AT20" s="21">
        <v>1.31673</v>
      </c>
      <c r="AU20" s="21">
        <v>281.85300000000001</v>
      </c>
      <c r="AV20" s="21">
        <v>214.05500000000001</v>
      </c>
      <c r="AW20" s="21">
        <v>27.3429</v>
      </c>
      <c r="AX20" s="21" t="s">
        <v>128</v>
      </c>
      <c r="AY20" s="21"/>
      <c r="AZ20" s="21" t="s">
        <v>139</v>
      </c>
      <c r="BA20" s="21">
        <v>156.048</v>
      </c>
      <c r="BB20" s="21">
        <v>179.03700000000001</v>
      </c>
      <c r="BC20" s="21">
        <v>109.879</v>
      </c>
      <c r="BD20" s="21" t="s">
        <v>139</v>
      </c>
      <c r="BE20" s="21">
        <v>188.667</v>
      </c>
      <c r="BF20" s="21" t="s">
        <v>139</v>
      </c>
      <c r="BG20" s="21">
        <v>25.873200000000001</v>
      </c>
    </row>
    <row r="21" spans="1:59" x14ac:dyDescent="0.35">
      <c r="A21" s="25">
        <v>1920103</v>
      </c>
      <c r="B21" s="26">
        <v>43666.75</v>
      </c>
      <c r="C21" s="28">
        <v>2.9712399999999999</v>
      </c>
      <c r="D21" s="21"/>
      <c r="E21" s="27">
        <v>70</v>
      </c>
      <c r="F21" s="29">
        <v>0.331285</v>
      </c>
      <c r="G21" s="21"/>
      <c r="H21" s="28">
        <v>22.2409</v>
      </c>
      <c r="I21" s="27">
        <v>276.81200000000001</v>
      </c>
      <c r="J21" s="25" t="str">
        <f>CHOOSE(1+ABS(ROUND(Table7[[#This Row],[WINDDIR_AVG °AZ]]/45,0)),"N","NE","E","SE","S","SW","W","NW","N")</f>
        <v>W</v>
      </c>
      <c r="K21" s="21">
        <v>13.828799999999999</v>
      </c>
      <c r="L21" s="21">
        <v>6.04</v>
      </c>
      <c r="M21" s="21"/>
      <c r="N21" s="21">
        <v>34.200000000000003</v>
      </c>
      <c r="O21" s="21"/>
      <c r="P21" s="21">
        <v>0.91201100000000002</v>
      </c>
      <c r="Q21" s="21">
        <v>0.65400000000000003</v>
      </c>
      <c r="R21" s="21"/>
      <c r="S21" s="21">
        <v>32.636400000000002</v>
      </c>
      <c r="T21" s="21">
        <v>0.10100000000000001</v>
      </c>
      <c r="U21" s="21"/>
      <c r="V21" s="21">
        <v>8.3110499999999998</v>
      </c>
      <c r="W21" s="21">
        <v>0.29099999999999998</v>
      </c>
      <c r="X21" s="21"/>
      <c r="Y21" s="21">
        <v>12.6578</v>
      </c>
      <c r="Z21" s="21">
        <v>0.19400000000000001</v>
      </c>
      <c r="AA21" s="21"/>
      <c r="AB21" s="21">
        <v>4.9618500000000001</v>
      </c>
      <c r="AC21" s="21">
        <v>3.2785700000000002</v>
      </c>
      <c r="AD21" s="21"/>
      <c r="AE21" s="21">
        <v>181.749</v>
      </c>
      <c r="AF21" s="21"/>
      <c r="AG21" s="21" t="s">
        <v>139</v>
      </c>
      <c r="AH21" s="21"/>
      <c r="AI21" s="21">
        <v>6.9085700000000001</v>
      </c>
      <c r="AJ21" s="21"/>
      <c r="AK21" s="21">
        <v>111.42</v>
      </c>
      <c r="AL21" s="21"/>
      <c r="AM21" s="21" t="s">
        <v>139</v>
      </c>
      <c r="AN21" s="21"/>
      <c r="AO21" s="21">
        <v>450.5</v>
      </c>
      <c r="AP21" s="21"/>
      <c r="AQ21" s="21">
        <v>5.1929999999999996</v>
      </c>
      <c r="AR21" s="21"/>
      <c r="AS21" s="35" t="s">
        <v>126</v>
      </c>
      <c r="AT21" s="21"/>
      <c r="AU21" s="21">
        <v>241.22200000000001</v>
      </c>
      <c r="AV21" s="21"/>
      <c r="AW21" s="21"/>
      <c r="AX21" s="21"/>
      <c r="AY21" s="21" t="s">
        <v>117</v>
      </c>
      <c r="AZ21" s="21" t="s">
        <v>139</v>
      </c>
      <c r="BA21" s="21"/>
      <c r="BB21" s="21"/>
      <c r="BC21" s="21"/>
      <c r="BD21" s="21" t="s">
        <v>139</v>
      </c>
      <c r="BE21" s="21"/>
      <c r="BF21" s="21" t="s">
        <v>139</v>
      </c>
      <c r="BG21" s="21"/>
    </row>
    <row r="22" spans="1:59" x14ac:dyDescent="0.35">
      <c r="A22" s="25">
        <v>1920205</v>
      </c>
      <c r="B22" s="26">
        <v>43667.75</v>
      </c>
      <c r="C22" s="28">
        <v>6.1072499999999996</v>
      </c>
      <c r="D22" s="21"/>
      <c r="E22" s="27">
        <v>92</v>
      </c>
      <c r="F22" s="29">
        <v>0.37495200000000001</v>
      </c>
      <c r="G22" s="21"/>
      <c r="H22" s="28">
        <v>19.901199999999999</v>
      </c>
      <c r="I22" s="27">
        <v>292.202</v>
      </c>
      <c r="J22" s="25" t="str">
        <f>CHOOSE(1+ABS(ROUND(Table7[[#This Row],[WINDDIR_AVG °AZ]]/45,0)),"N","NE","E","SE","S","SW","W","NW","N")</f>
        <v>W</v>
      </c>
      <c r="K22" s="21">
        <v>12.3002</v>
      </c>
      <c r="L22" s="21">
        <v>6.57</v>
      </c>
      <c r="M22" s="21"/>
      <c r="N22" s="21">
        <v>27.7</v>
      </c>
      <c r="O22" s="21"/>
      <c r="P22" s="21">
        <v>0.26915299999999998</v>
      </c>
      <c r="Q22" s="21">
        <v>1.4610000000000001</v>
      </c>
      <c r="R22" s="21"/>
      <c r="S22" s="21">
        <v>72.907799999999995</v>
      </c>
      <c r="T22" s="21">
        <v>0.16300000000000001</v>
      </c>
      <c r="U22" s="21"/>
      <c r="V22" s="21">
        <v>13.4129</v>
      </c>
      <c r="W22" s="21">
        <v>0.28399999999999997</v>
      </c>
      <c r="X22" s="21"/>
      <c r="Y22" s="21">
        <v>12.353300000000001</v>
      </c>
      <c r="Z22" s="21">
        <v>0.104</v>
      </c>
      <c r="AA22" s="21"/>
      <c r="AB22" s="21">
        <v>2.6599599999999999</v>
      </c>
      <c r="AC22" s="21">
        <v>2.0699999999999998</v>
      </c>
      <c r="AD22" s="21"/>
      <c r="AE22" s="21">
        <v>114.751</v>
      </c>
      <c r="AF22" s="21">
        <v>2.9020000000000001</v>
      </c>
      <c r="AG22" s="21"/>
      <c r="AH22" s="21">
        <v>61.701999999999998</v>
      </c>
      <c r="AI22" s="21">
        <v>5.0042900000000001</v>
      </c>
      <c r="AJ22" s="21"/>
      <c r="AK22" s="21">
        <v>80.707899999999995</v>
      </c>
      <c r="AL22" s="21">
        <v>9.1999999999999998E-2</v>
      </c>
      <c r="AM22" s="21"/>
      <c r="AN22" s="21">
        <v>2.5949900000000001</v>
      </c>
      <c r="AO22" s="21">
        <v>445.41699999999997</v>
      </c>
      <c r="AP22" s="21"/>
      <c r="AQ22" s="21">
        <v>3.3290000000000002</v>
      </c>
      <c r="AR22" s="21"/>
      <c r="AS22" s="35" t="s">
        <v>126</v>
      </c>
      <c r="AT22" s="21">
        <v>1.49204</v>
      </c>
      <c r="AU22" s="21">
        <v>216.35300000000001</v>
      </c>
      <c r="AV22" s="21">
        <v>145.005</v>
      </c>
      <c r="AW22" s="21">
        <v>39.488700000000001</v>
      </c>
      <c r="AX22" s="21" t="s">
        <v>128</v>
      </c>
      <c r="AY22" s="21"/>
      <c r="AZ22" s="21" t="s">
        <v>139</v>
      </c>
      <c r="BA22" s="21">
        <v>173.959</v>
      </c>
      <c r="BB22" s="21">
        <v>194.904</v>
      </c>
      <c r="BC22" s="21">
        <v>130.67500000000001</v>
      </c>
      <c r="BD22" s="21" t="s">
        <v>139</v>
      </c>
      <c r="BE22" s="21">
        <v>66.293599999999998</v>
      </c>
      <c r="BF22" s="21" t="s">
        <v>139</v>
      </c>
      <c r="BG22" s="21">
        <v>14.288500000000001</v>
      </c>
    </row>
    <row r="23" spans="1:59" x14ac:dyDescent="0.35">
      <c r="A23" s="25">
        <v>1920306</v>
      </c>
      <c r="B23" s="26">
        <v>43668.25</v>
      </c>
      <c r="C23" s="28">
        <v>1.8517600000000001</v>
      </c>
      <c r="D23" s="21"/>
      <c r="E23" s="27">
        <v>35</v>
      </c>
      <c r="F23" s="29">
        <v>0.35657</v>
      </c>
      <c r="G23" s="21"/>
      <c r="H23" s="28">
        <v>16.492799999999999</v>
      </c>
      <c r="I23" s="27">
        <v>287.65100000000001</v>
      </c>
      <c r="J23" s="25" t="str">
        <f>CHOOSE(1+ABS(ROUND(Table7[[#This Row],[WINDDIR_AVG °AZ]]/45,0)),"N","NE","E","SE","S","SW","W","NW","N")</f>
        <v>W</v>
      </c>
      <c r="K23" s="21">
        <v>7.5950699999999998</v>
      </c>
      <c r="L23" s="21">
        <v>6.38</v>
      </c>
      <c r="M23" s="21"/>
      <c r="N23" s="21">
        <v>21.9</v>
      </c>
      <c r="O23" s="21"/>
      <c r="P23" s="21">
        <v>0.41686899999999999</v>
      </c>
      <c r="Q23" s="21">
        <v>1.284</v>
      </c>
      <c r="R23" s="21"/>
      <c r="S23" s="21">
        <v>64.075100000000006</v>
      </c>
      <c r="T23" s="21">
        <v>0.16900000000000001</v>
      </c>
      <c r="U23" s="21"/>
      <c r="V23" s="21">
        <v>13.906599999999999</v>
      </c>
      <c r="W23" s="21">
        <v>0.112</v>
      </c>
      <c r="X23" s="21"/>
      <c r="Y23" s="21">
        <v>4.8717300000000003</v>
      </c>
      <c r="Z23" s="21">
        <v>0.128</v>
      </c>
      <c r="AA23" s="21"/>
      <c r="AB23" s="21">
        <v>3.2738</v>
      </c>
      <c r="AC23" s="21">
        <v>1.63286</v>
      </c>
      <c r="AD23" s="21"/>
      <c r="AE23" s="21">
        <v>90.518199999999993</v>
      </c>
      <c r="AF23" s="21"/>
      <c r="AG23" s="21" t="s">
        <v>139</v>
      </c>
      <c r="AH23" s="21"/>
      <c r="AI23" s="21">
        <v>3.2815699999999999</v>
      </c>
      <c r="AJ23" s="21"/>
      <c r="AK23" s="21">
        <v>52.924399999999999</v>
      </c>
      <c r="AL23" s="21"/>
      <c r="AM23" s="21" t="s">
        <v>139</v>
      </c>
      <c r="AN23" s="21"/>
      <c r="AO23" s="21">
        <v>628.33299999999997</v>
      </c>
      <c r="AP23" s="21"/>
      <c r="AQ23" s="21">
        <v>2.452</v>
      </c>
      <c r="AR23" s="21"/>
      <c r="AS23" s="35" t="s">
        <v>160</v>
      </c>
      <c r="AT23" s="21"/>
      <c r="AU23" s="21">
        <v>177.059</v>
      </c>
      <c r="AV23" s="21"/>
      <c r="AW23" s="21"/>
      <c r="AX23" s="21"/>
      <c r="AY23" s="21" t="s">
        <v>117</v>
      </c>
      <c r="AZ23" s="21" t="s">
        <v>139</v>
      </c>
      <c r="BA23" s="21"/>
      <c r="BB23" s="21"/>
      <c r="BC23" s="21"/>
      <c r="BD23" s="21" t="s">
        <v>139</v>
      </c>
      <c r="BE23" s="21"/>
      <c r="BF23" s="21" t="s">
        <v>139</v>
      </c>
      <c r="BG23" s="21"/>
    </row>
    <row r="24" spans="1:59" x14ac:dyDescent="0.35">
      <c r="A24" s="25">
        <v>1920504</v>
      </c>
      <c r="B24" s="26">
        <v>43670.25</v>
      </c>
      <c r="C24" s="28">
        <v>0.68061899999999997</v>
      </c>
      <c r="D24" s="21"/>
      <c r="E24" s="27">
        <v>62</v>
      </c>
      <c r="F24" s="29">
        <v>0.23608399999999999</v>
      </c>
      <c r="G24" s="21"/>
      <c r="H24" s="28">
        <v>14.913500000000001</v>
      </c>
      <c r="I24" s="27">
        <v>336.83800000000002</v>
      </c>
      <c r="J24" s="25" t="str">
        <f>CHOOSE(1+ABS(ROUND(Table7[[#This Row],[WINDDIR_AVG °AZ]]/45,0)),"N","NE","E","SE","S","SW","W","NW","N")</f>
        <v>NW</v>
      </c>
      <c r="K24" s="21">
        <v>6.9212999999999996</v>
      </c>
      <c r="L24" s="21">
        <v>6.41</v>
      </c>
      <c r="M24" s="21"/>
      <c r="N24" s="21">
        <v>12.62</v>
      </c>
      <c r="O24" s="21"/>
      <c r="P24" s="21">
        <v>0.38904499999999997</v>
      </c>
      <c r="Q24" s="21">
        <v>0.76500000000000001</v>
      </c>
      <c r="R24" s="21"/>
      <c r="S24" s="21">
        <v>38.175600000000003</v>
      </c>
      <c r="T24" s="21">
        <v>0.106</v>
      </c>
      <c r="U24" s="21"/>
      <c r="V24" s="21">
        <v>8.7224900000000005</v>
      </c>
      <c r="W24" s="21">
        <v>5.7000000000000002E-2</v>
      </c>
      <c r="X24" s="21"/>
      <c r="Y24" s="21">
        <v>2.4793599999999998</v>
      </c>
      <c r="Z24" s="21">
        <v>0.312</v>
      </c>
      <c r="AA24" s="21"/>
      <c r="AB24" s="21">
        <v>7.9798900000000001</v>
      </c>
      <c r="AC24" s="21">
        <v>1.2857099999999999</v>
      </c>
      <c r="AD24" s="21"/>
      <c r="AE24" s="21">
        <v>71.274100000000004</v>
      </c>
      <c r="AF24" s="21">
        <v>1.36</v>
      </c>
      <c r="AG24" s="21"/>
      <c r="AH24" s="21">
        <v>28.9162</v>
      </c>
      <c r="AI24" s="21">
        <v>1.29314</v>
      </c>
      <c r="AJ24" s="21"/>
      <c r="AK24" s="21">
        <v>20.855499999999999</v>
      </c>
      <c r="AL24" s="21">
        <v>0.88500000000000001</v>
      </c>
      <c r="AM24" s="21"/>
      <c r="AN24" s="21">
        <v>24.962599999999998</v>
      </c>
      <c r="AO24" s="21">
        <v>699.25</v>
      </c>
      <c r="AP24" s="21"/>
      <c r="AQ24" s="21"/>
      <c r="AR24" s="21" t="s">
        <v>139</v>
      </c>
      <c r="AS24" s="35" t="s">
        <v>160</v>
      </c>
      <c r="AT24" s="21">
        <v>1.7263500000000001</v>
      </c>
      <c r="AU24" s="21">
        <v>129.018</v>
      </c>
      <c r="AV24" s="21">
        <v>74.734300000000005</v>
      </c>
      <c r="AW24" s="21">
        <v>53.283900000000003</v>
      </c>
      <c r="AX24" s="21" t="s">
        <v>128</v>
      </c>
      <c r="AY24" s="21"/>
      <c r="AZ24" s="21" t="s">
        <v>139</v>
      </c>
      <c r="BA24" s="21"/>
      <c r="BB24" s="21"/>
      <c r="BC24" s="21"/>
      <c r="BD24" s="21" t="s">
        <v>139</v>
      </c>
      <c r="BE24" s="21"/>
      <c r="BF24" s="21" t="s">
        <v>139</v>
      </c>
      <c r="BG24" s="21"/>
    </row>
    <row r="25" spans="1:59" x14ac:dyDescent="0.35">
      <c r="A25" s="25">
        <v>1920905</v>
      </c>
      <c r="B25" s="26">
        <v>43674.75</v>
      </c>
      <c r="C25" s="28">
        <v>0.22658</v>
      </c>
      <c r="D25" s="21"/>
      <c r="E25" s="27">
        <v>66</v>
      </c>
      <c r="F25" s="29">
        <v>8.7012400000000004E-2</v>
      </c>
      <c r="G25" s="21"/>
      <c r="H25" s="28">
        <v>20.662099999999999</v>
      </c>
      <c r="I25" s="27">
        <v>277.64600000000002</v>
      </c>
      <c r="J25" s="25" t="str">
        <f>CHOOSE(1+ABS(ROUND(Table7[[#This Row],[WINDDIR_AVG °AZ]]/45,0)),"N","NE","E","SE","S","SW","W","NW","N")</f>
        <v>W</v>
      </c>
      <c r="K25" s="21">
        <v>7.6971499999999997</v>
      </c>
      <c r="L25" s="21">
        <v>6.83</v>
      </c>
      <c r="M25" s="21"/>
      <c r="N25" s="21">
        <v>4.82</v>
      </c>
      <c r="O25" s="21"/>
      <c r="P25" s="21">
        <v>0.14791099999999999</v>
      </c>
      <c r="Q25" s="21">
        <v>0.48199999999999998</v>
      </c>
      <c r="R25" s="21"/>
      <c r="S25" s="21">
        <v>24.053100000000001</v>
      </c>
      <c r="T25" s="21">
        <v>4.4999999999999998E-2</v>
      </c>
      <c r="U25" s="21"/>
      <c r="V25" s="21">
        <v>3.7029399999999999</v>
      </c>
      <c r="W25" s="21">
        <v>5.6000000000000001E-2</v>
      </c>
      <c r="X25" s="21"/>
      <c r="Y25" s="21">
        <v>2.4358599999999999</v>
      </c>
      <c r="Z25" s="21">
        <v>0.33100000000000002</v>
      </c>
      <c r="AA25" s="21"/>
      <c r="AB25" s="21">
        <v>8.46584</v>
      </c>
      <c r="AC25" s="21">
        <v>0.361286</v>
      </c>
      <c r="AD25" s="21"/>
      <c r="AE25" s="21">
        <v>20.027999999999999</v>
      </c>
      <c r="AF25" s="21"/>
      <c r="AG25" s="21" t="s">
        <v>139</v>
      </c>
      <c r="AH25" s="21"/>
      <c r="AI25" s="21">
        <v>0.26394299999999998</v>
      </c>
      <c r="AJ25" s="21"/>
      <c r="AK25" s="21">
        <v>4.2568099999999998</v>
      </c>
      <c r="AL25" s="21"/>
      <c r="AM25" s="21" t="s">
        <v>139</v>
      </c>
      <c r="AN25" s="21"/>
      <c r="AO25" s="21">
        <v>312.91699999999997</v>
      </c>
      <c r="AP25" s="21"/>
      <c r="AQ25" s="21"/>
      <c r="AR25" s="21" t="s">
        <v>139</v>
      </c>
      <c r="AS25" s="35" t="s">
        <v>126</v>
      </c>
      <c r="AT25" s="21"/>
      <c r="AU25" s="21">
        <v>58.832700000000003</v>
      </c>
      <c r="AV25" s="21"/>
      <c r="AW25" s="21"/>
      <c r="AX25" s="21"/>
      <c r="AY25" s="21" t="s">
        <v>117</v>
      </c>
      <c r="AZ25" s="21" t="s">
        <v>139</v>
      </c>
      <c r="BA25" s="21">
        <v>202.72800000000001</v>
      </c>
      <c r="BB25" s="21">
        <v>179.75200000000001</v>
      </c>
      <c r="BC25" s="21">
        <v>111.137</v>
      </c>
      <c r="BD25" s="21" t="s">
        <v>139</v>
      </c>
      <c r="BE25" s="21">
        <v>42.973199999999999</v>
      </c>
      <c r="BF25" s="21" t="s">
        <v>139</v>
      </c>
      <c r="BG25" s="21">
        <v>8.52</v>
      </c>
    </row>
    <row r="26" spans="1:59" x14ac:dyDescent="0.35">
      <c r="A26" s="25">
        <v>1921006</v>
      </c>
      <c r="B26" s="26">
        <v>43675.25</v>
      </c>
      <c r="C26" s="28">
        <v>11.061400000000001</v>
      </c>
      <c r="D26" s="21"/>
      <c r="E26" s="27">
        <v>847</v>
      </c>
      <c r="F26" s="29">
        <v>0.52297300000000002</v>
      </c>
      <c r="G26" s="21"/>
      <c r="H26" s="28">
        <v>17.7624</v>
      </c>
      <c r="I26" s="27">
        <v>273.63600000000002</v>
      </c>
      <c r="J26" s="25" t="str">
        <f>CHOOSE(1+ABS(ROUND(Table7[[#This Row],[WINDDIR_AVG °AZ]]/45,0)),"N","NE","E","SE","S","SW","W","NW","N")</f>
        <v>W</v>
      </c>
      <c r="K26" s="21">
        <v>8.6424099999999999</v>
      </c>
      <c r="L26" s="21">
        <v>6.39</v>
      </c>
      <c r="M26" s="21"/>
      <c r="N26" s="21">
        <v>41.5</v>
      </c>
      <c r="O26" s="21"/>
      <c r="P26" s="21">
        <v>0.40738000000000002</v>
      </c>
      <c r="Q26" s="21">
        <v>1.367</v>
      </c>
      <c r="R26" s="21"/>
      <c r="S26" s="21">
        <v>68.216999999999999</v>
      </c>
      <c r="T26" s="21">
        <v>0.17799999999999999</v>
      </c>
      <c r="U26" s="21"/>
      <c r="V26" s="21">
        <v>14.6472</v>
      </c>
      <c r="W26" s="21">
        <v>6.3E-2</v>
      </c>
      <c r="X26" s="21"/>
      <c r="Y26" s="21">
        <v>2.7403499999999998</v>
      </c>
      <c r="Z26" s="21">
        <v>0.123</v>
      </c>
      <c r="AA26" s="21"/>
      <c r="AB26" s="21">
        <v>3.1459199999999998</v>
      </c>
      <c r="AC26" s="21">
        <v>3.9857100000000001</v>
      </c>
      <c r="AD26" s="21"/>
      <c r="AE26" s="21">
        <v>220.95</v>
      </c>
      <c r="AF26" s="21">
        <v>6.069</v>
      </c>
      <c r="AG26" s="21"/>
      <c r="AH26" s="21">
        <v>129.03800000000001</v>
      </c>
      <c r="AI26" s="21">
        <v>6.4657099999999996</v>
      </c>
      <c r="AJ26" s="21"/>
      <c r="AK26" s="21">
        <v>104.277</v>
      </c>
      <c r="AL26" s="21">
        <v>-0.11600000000000001</v>
      </c>
      <c r="AM26" s="21"/>
      <c r="AN26" s="21">
        <v>-3.2719399999999998</v>
      </c>
      <c r="AO26" s="21">
        <v>719.41700000000003</v>
      </c>
      <c r="AP26" s="21"/>
      <c r="AQ26" s="21">
        <v>5.931</v>
      </c>
      <c r="AR26" s="21"/>
      <c r="AS26" s="35" t="s">
        <v>126</v>
      </c>
      <c r="AT26" s="21">
        <v>1.34802</v>
      </c>
      <c r="AU26" s="21">
        <v>310.10500000000002</v>
      </c>
      <c r="AV26" s="21">
        <v>230.04400000000001</v>
      </c>
      <c r="AW26" s="21">
        <v>29.643999999999998</v>
      </c>
      <c r="AX26" s="21" t="s">
        <v>128</v>
      </c>
      <c r="AY26" s="21"/>
      <c r="AZ26" s="21" t="s">
        <v>139</v>
      </c>
      <c r="BA26" s="21">
        <v>255.98400000000001</v>
      </c>
      <c r="BB26" s="21">
        <v>333.39499999999998</v>
      </c>
      <c r="BC26" s="21">
        <v>224.874</v>
      </c>
      <c r="BD26" s="21" t="s">
        <v>139</v>
      </c>
      <c r="BE26" s="21">
        <v>401.50299999999999</v>
      </c>
      <c r="BF26" s="21" t="s">
        <v>139</v>
      </c>
      <c r="BG26" s="21">
        <v>7.7751999999999999</v>
      </c>
    </row>
    <row r="27" spans="1:59" x14ac:dyDescent="0.35">
      <c r="A27" s="25">
        <v>1921001</v>
      </c>
      <c r="B27" s="26">
        <v>43675.75</v>
      </c>
      <c r="C27" s="28">
        <v>0.856043</v>
      </c>
      <c r="D27" s="21"/>
      <c r="E27" s="27">
        <v>240</v>
      </c>
      <c r="F27" s="29">
        <v>0.27287499999999998</v>
      </c>
      <c r="G27" s="21"/>
      <c r="H27" s="28">
        <v>18.560199999999998</v>
      </c>
      <c r="I27" s="27">
        <v>282.79599999999999</v>
      </c>
      <c r="J27" s="25" t="str">
        <f>CHOOSE(1+ABS(ROUND(Table7[[#This Row],[WINDDIR_AVG °AZ]]/45,0)),"N","NE","E","SE","S","SW","W","NW","N")</f>
        <v>W</v>
      </c>
      <c r="K27" s="21">
        <v>10.9686</v>
      </c>
      <c r="L27" s="21">
        <v>6.67</v>
      </c>
      <c r="M27" s="21"/>
      <c r="N27" s="21">
        <v>28.2</v>
      </c>
      <c r="O27" s="21"/>
      <c r="P27" s="21">
        <v>0.21379600000000001</v>
      </c>
      <c r="Q27" s="21">
        <v>1.1850000000000001</v>
      </c>
      <c r="R27" s="21"/>
      <c r="S27" s="21">
        <v>59.134700000000002</v>
      </c>
      <c r="T27" s="21">
        <v>0.17</v>
      </c>
      <c r="U27" s="21"/>
      <c r="V27" s="21">
        <v>13.988899999999999</v>
      </c>
      <c r="W27" s="21">
        <v>5.8999999999999997E-2</v>
      </c>
      <c r="X27" s="21"/>
      <c r="Y27" s="21">
        <v>2.56636</v>
      </c>
      <c r="Z27" s="21">
        <v>0.23300000000000001</v>
      </c>
      <c r="AA27" s="21"/>
      <c r="AB27" s="21">
        <v>5.9593400000000001</v>
      </c>
      <c r="AC27" s="21">
        <v>2.5457100000000001</v>
      </c>
      <c r="AD27" s="21"/>
      <c r="AE27" s="21">
        <v>141.12299999999999</v>
      </c>
      <c r="AF27" s="21">
        <v>3.984</v>
      </c>
      <c r="AG27" s="21"/>
      <c r="AH27" s="21">
        <v>84.707400000000007</v>
      </c>
      <c r="AI27" s="21">
        <v>4.7828600000000003</v>
      </c>
      <c r="AJ27" s="21"/>
      <c r="AK27" s="21">
        <v>77.136799999999994</v>
      </c>
      <c r="AL27" s="21">
        <v>-0.17100000000000001</v>
      </c>
      <c r="AM27" s="21"/>
      <c r="AN27" s="21">
        <v>-4.8232900000000001</v>
      </c>
      <c r="AO27" s="21">
        <v>673.5</v>
      </c>
      <c r="AP27" s="21"/>
      <c r="AQ27" s="21">
        <v>3.415</v>
      </c>
      <c r="AR27" s="21"/>
      <c r="AS27" s="35" t="s">
        <v>126</v>
      </c>
      <c r="AT27" s="21">
        <v>1.4200900000000001</v>
      </c>
      <c r="AU27" s="21">
        <v>222.98400000000001</v>
      </c>
      <c r="AV27" s="21">
        <v>157.02099999999999</v>
      </c>
      <c r="AW27" s="21">
        <v>34.717199999999998</v>
      </c>
      <c r="AX27" s="21" t="s">
        <v>128</v>
      </c>
      <c r="AY27" s="21"/>
      <c r="AZ27" s="21" t="s">
        <v>139</v>
      </c>
      <c r="BA27" s="21">
        <v>194.458</v>
      </c>
      <c r="BB27" s="21">
        <v>300.20699999999999</v>
      </c>
      <c r="BC27" s="21">
        <v>112.032</v>
      </c>
      <c r="BD27" s="21" t="s">
        <v>139</v>
      </c>
      <c r="BE27" s="21">
        <v>213.19</v>
      </c>
      <c r="BF27" s="21" t="s">
        <v>139</v>
      </c>
      <c r="BG27" s="21">
        <v>35.001899999999999</v>
      </c>
    </row>
    <row r="28" spans="1:59" x14ac:dyDescent="0.35">
      <c r="A28" s="25">
        <v>1921102</v>
      </c>
      <c r="B28" s="26">
        <v>43676.75</v>
      </c>
      <c r="C28" s="28">
        <v>1.90177</v>
      </c>
      <c r="D28" s="21"/>
      <c r="E28" s="27">
        <v>1102</v>
      </c>
      <c r="F28" s="29">
        <v>0.216146</v>
      </c>
      <c r="G28" s="21"/>
      <c r="H28" s="28">
        <v>21.024999999999999</v>
      </c>
      <c r="I28" s="27">
        <v>266.71800000000002</v>
      </c>
      <c r="J28" s="25" t="str">
        <f>CHOOSE(1+ABS(ROUND(Table7[[#This Row],[WINDDIR_AVG °AZ]]/45,0)),"N","NE","E","SE","S","SW","W","NW","N")</f>
        <v>W</v>
      </c>
      <c r="K28" s="21">
        <v>8.9266400000000008</v>
      </c>
      <c r="L28" s="21">
        <v>6.41</v>
      </c>
      <c r="M28" s="21"/>
      <c r="N28" s="21">
        <v>59.7</v>
      </c>
      <c r="O28" s="21"/>
      <c r="P28" s="21">
        <v>0.38904499999999997</v>
      </c>
      <c r="Q28" s="21">
        <v>3.7930000000000001</v>
      </c>
      <c r="R28" s="21"/>
      <c r="S28" s="21">
        <v>189.28100000000001</v>
      </c>
      <c r="T28" s="21">
        <v>0.28599999999999998</v>
      </c>
      <c r="U28" s="21"/>
      <c r="V28" s="21">
        <v>23.534300000000002</v>
      </c>
      <c r="W28" s="21">
        <v>6.5000000000000002E-2</v>
      </c>
      <c r="X28" s="21"/>
      <c r="Y28" s="21">
        <v>2.82734</v>
      </c>
      <c r="Z28" s="21">
        <v>0.17599999999999999</v>
      </c>
      <c r="AA28" s="21"/>
      <c r="AB28" s="21">
        <v>4.5014700000000003</v>
      </c>
      <c r="AC28" s="21">
        <v>4.4742899999999999</v>
      </c>
      <c r="AD28" s="21"/>
      <c r="AE28" s="21">
        <v>248.03399999999999</v>
      </c>
      <c r="AF28" s="21">
        <v>8.2279999999999998</v>
      </c>
      <c r="AG28" s="21"/>
      <c r="AH28" s="21">
        <v>174.94300000000001</v>
      </c>
      <c r="AI28" s="21">
        <v>9.8314299999999992</v>
      </c>
      <c r="AJ28" s="21"/>
      <c r="AK28" s="21">
        <v>158.559</v>
      </c>
      <c r="AL28" s="21">
        <v>5.8000000000000003E-2</v>
      </c>
      <c r="AM28" s="21"/>
      <c r="AN28" s="21">
        <v>1.6359699999999999</v>
      </c>
      <c r="AO28" s="21">
        <v>1323.33</v>
      </c>
      <c r="AP28" s="21"/>
      <c r="AQ28" s="21">
        <v>6.5119999999999996</v>
      </c>
      <c r="AR28" s="21"/>
      <c r="AS28" s="35" t="s">
        <v>126</v>
      </c>
      <c r="AT28" s="21">
        <v>1.39812</v>
      </c>
      <c r="AU28" s="21">
        <v>468.56400000000002</v>
      </c>
      <c r="AV28" s="21">
        <v>335.13799999999998</v>
      </c>
      <c r="AW28" s="21">
        <v>33.203000000000003</v>
      </c>
      <c r="AX28" s="21" t="s">
        <v>128</v>
      </c>
      <c r="AY28" s="21"/>
      <c r="AZ28" s="21" t="s">
        <v>139</v>
      </c>
      <c r="BA28" s="21">
        <v>348.17200000000003</v>
      </c>
      <c r="BB28" s="21">
        <v>534.16999999999996</v>
      </c>
      <c r="BC28" s="21">
        <v>290.63</v>
      </c>
      <c r="BD28" s="21" t="s">
        <v>139</v>
      </c>
      <c r="BE28" s="21">
        <v>663.65700000000004</v>
      </c>
      <c r="BF28" s="21" t="s">
        <v>139</v>
      </c>
      <c r="BG28" s="21">
        <v>10.5829</v>
      </c>
    </row>
    <row r="29" spans="1:59" x14ac:dyDescent="0.35">
      <c r="A29" s="25">
        <v>1921604</v>
      </c>
      <c r="B29" s="26">
        <v>43681.25</v>
      </c>
      <c r="C29" s="28">
        <v>5.3912100000000001</v>
      </c>
      <c r="D29" s="21"/>
      <c r="E29" s="27">
        <v>44</v>
      </c>
      <c r="F29" s="29">
        <v>0.417792</v>
      </c>
      <c r="G29" s="21"/>
      <c r="H29" s="28">
        <v>15.860099999999999</v>
      </c>
      <c r="I29" s="27">
        <v>324.79899999999998</v>
      </c>
      <c r="J29" s="25" t="str">
        <f>CHOOSE(1+ABS(ROUND(Table7[[#This Row],[WINDDIR_AVG °AZ]]/45,0)),"N","NE","E","SE","S","SW","W","NW","N")</f>
        <v>NW</v>
      </c>
      <c r="K29" s="21">
        <v>8.5357800000000008</v>
      </c>
      <c r="L29" s="21">
        <v>5.97</v>
      </c>
      <c r="M29" s="21"/>
      <c r="N29" s="21">
        <v>16.149999999999999</v>
      </c>
      <c r="O29" s="21"/>
      <c r="P29" s="21">
        <v>1.07152</v>
      </c>
      <c r="Q29" s="21">
        <v>0.99299999999999999</v>
      </c>
      <c r="R29" s="21"/>
      <c r="S29" s="21">
        <v>49.553400000000003</v>
      </c>
      <c r="T29" s="21">
        <v>9.1999999999999998E-2</v>
      </c>
      <c r="U29" s="21"/>
      <c r="V29" s="21">
        <v>7.5704599999999997</v>
      </c>
      <c r="W29" s="21">
        <v>5.6000000000000001E-2</v>
      </c>
      <c r="X29" s="21"/>
      <c r="Y29" s="21">
        <v>2.4358599999999999</v>
      </c>
      <c r="Z29" s="21">
        <v>0.51100000000000001</v>
      </c>
      <c r="AA29" s="21"/>
      <c r="AB29" s="21">
        <v>13.069599999999999</v>
      </c>
      <c r="AC29" s="21">
        <v>0.95914299999999997</v>
      </c>
      <c r="AD29" s="21"/>
      <c r="AE29" s="21">
        <v>53.170499999999997</v>
      </c>
      <c r="AF29" s="21"/>
      <c r="AG29" s="21" t="s">
        <v>139</v>
      </c>
      <c r="AH29" s="21"/>
      <c r="AI29" s="21">
        <v>-1.04514E-2</v>
      </c>
      <c r="AJ29" s="21"/>
      <c r="AK29" s="21">
        <v>-0.16855800000000001</v>
      </c>
      <c r="AL29" s="21"/>
      <c r="AM29" s="21" t="s">
        <v>139</v>
      </c>
      <c r="AN29" s="21"/>
      <c r="AO29" s="21"/>
      <c r="AP29" s="21" t="s">
        <v>139</v>
      </c>
      <c r="AQ29" s="21"/>
      <c r="AR29" s="21" t="s">
        <v>139</v>
      </c>
      <c r="AS29" s="35" t="s">
        <v>160</v>
      </c>
      <c r="AT29" s="21"/>
      <c r="AU29" s="21">
        <v>126.864</v>
      </c>
      <c r="AV29" s="21"/>
      <c r="AW29" s="21"/>
      <c r="AX29" s="21"/>
      <c r="AY29" s="21" t="s">
        <v>117</v>
      </c>
      <c r="AZ29" s="21" t="s">
        <v>139</v>
      </c>
      <c r="BA29" s="21"/>
      <c r="BB29" s="21"/>
      <c r="BC29" s="21"/>
      <c r="BD29" s="21" t="s">
        <v>139</v>
      </c>
      <c r="BE29" s="21"/>
      <c r="BF29" s="21" t="s">
        <v>139</v>
      </c>
      <c r="BG29" s="21"/>
    </row>
    <row r="30" spans="1:59" x14ac:dyDescent="0.35">
      <c r="A30" s="25">
        <v>1921802</v>
      </c>
      <c r="B30" s="26">
        <v>43683.25</v>
      </c>
      <c r="C30" s="28">
        <v>0</v>
      </c>
      <c r="D30" s="21"/>
      <c r="E30" s="27">
        <v>32</v>
      </c>
      <c r="F30" s="29"/>
      <c r="G30" s="21"/>
      <c r="H30" s="28"/>
      <c r="I30" s="27"/>
      <c r="J30" s="25"/>
      <c r="K30" s="21"/>
      <c r="L30" s="21">
        <v>5.9</v>
      </c>
      <c r="M30" s="21"/>
      <c r="N30" s="21">
        <v>8.5299999999999994</v>
      </c>
      <c r="O30" s="21"/>
      <c r="P30" s="21">
        <v>1.2589300000000001</v>
      </c>
      <c r="Q30" s="21">
        <v>0.52100000000000002</v>
      </c>
      <c r="R30" s="21"/>
      <c r="S30" s="21">
        <v>25.999300000000002</v>
      </c>
      <c r="T30" s="21">
        <v>5.6000000000000001E-2</v>
      </c>
      <c r="U30" s="21"/>
      <c r="V30" s="21">
        <v>4.6081099999999999</v>
      </c>
      <c r="W30" s="21">
        <v>5.8000000000000003E-2</v>
      </c>
      <c r="X30" s="21"/>
      <c r="Y30" s="21">
        <v>2.5228600000000001</v>
      </c>
      <c r="Z30" s="21">
        <v>0.36799999999999999</v>
      </c>
      <c r="AA30" s="21"/>
      <c r="AB30" s="21">
        <v>9.4121699999999997</v>
      </c>
      <c r="AC30" s="21">
        <v>0.74442900000000001</v>
      </c>
      <c r="AD30" s="21"/>
      <c r="AE30" s="21">
        <v>41.267699999999998</v>
      </c>
      <c r="AF30" s="21"/>
      <c r="AG30" s="21" t="s">
        <v>139</v>
      </c>
      <c r="AH30" s="21"/>
      <c r="AI30" s="21">
        <v>1.51014</v>
      </c>
      <c r="AJ30" s="21"/>
      <c r="AK30" s="21">
        <v>24.3552</v>
      </c>
      <c r="AL30" s="21"/>
      <c r="AM30" s="21" t="s">
        <v>139</v>
      </c>
      <c r="AN30" s="21"/>
      <c r="AO30" s="21">
        <v>361.41699999999997</v>
      </c>
      <c r="AP30" s="21"/>
      <c r="AQ30" s="21"/>
      <c r="AR30" s="21" t="s">
        <v>139</v>
      </c>
      <c r="AS30" s="35" t="s">
        <v>160</v>
      </c>
      <c r="AT30" s="21"/>
      <c r="AU30" s="21">
        <v>85.060299999999998</v>
      </c>
      <c r="AV30" s="21"/>
      <c r="AW30" s="21"/>
      <c r="AX30" s="21"/>
      <c r="AY30" s="21" t="s">
        <v>117</v>
      </c>
      <c r="AZ30" s="21" t="s">
        <v>139</v>
      </c>
      <c r="BA30" s="21">
        <v>143.71</v>
      </c>
      <c r="BB30" s="21">
        <v>211.86799999999999</v>
      </c>
      <c r="BC30" s="21">
        <v>86.816500000000005</v>
      </c>
      <c r="BD30" s="21" t="s">
        <v>139</v>
      </c>
      <c r="BE30" s="21">
        <v>74.663700000000006</v>
      </c>
      <c r="BF30" s="21" t="s">
        <v>139</v>
      </c>
      <c r="BG30" s="21">
        <v>10.2615</v>
      </c>
    </row>
    <row r="31" spans="1:59" x14ac:dyDescent="0.35">
      <c r="A31" s="25">
        <v>1921901</v>
      </c>
      <c r="B31" s="26">
        <v>43684.75</v>
      </c>
      <c r="C31" s="28">
        <v>3.72837</v>
      </c>
      <c r="D31" s="21"/>
      <c r="E31" s="27">
        <v>616</v>
      </c>
      <c r="F31" s="29">
        <v>0.34380699999999997</v>
      </c>
      <c r="G31" s="21"/>
      <c r="H31" s="28">
        <v>18.1782</v>
      </c>
      <c r="I31" s="27">
        <v>251.93100000000001</v>
      </c>
      <c r="J31" s="25" t="str">
        <f>CHOOSE(1+ABS(ROUND(Table7[[#This Row],[WINDDIR_AVG °AZ]]/45,0)),"N","NE","E","SE","S","SW","W","NW","N")</f>
        <v>W</v>
      </c>
      <c r="K31" s="21">
        <v>4.6118399999999999</v>
      </c>
      <c r="L31" s="21">
        <v>5.78</v>
      </c>
      <c r="M31" s="21"/>
      <c r="N31" s="21">
        <v>21.3</v>
      </c>
      <c r="O31" s="21"/>
      <c r="P31" s="21">
        <v>1.6595899999999999</v>
      </c>
      <c r="Q31" s="21">
        <v>0.74399999999999999</v>
      </c>
      <c r="R31" s="21"/>
      <c r="S31" s="21">
        <v>37.127600000000001</v>
      </c>
      <c r="T31" s="21">
        <v>9.7000000000000003E-2</v>
      </c>
      <c r="U31" s="21"/>
      <c r="V31" s="21">
        <v>7.9819000000000004</v>
      </c>
      <c r="W31" s="21">
        <v>5.3999999999999999E-2</v>
      </c>
      <c r="X31" s="21"/>
      <c r="Y31" s="21">
        <v>2.3488699999999998</v>
      </c>
      <c r="Z31" s="21">
        <v>4.2000000000000003E-2</v>
      </c>
      <c r="AA31" s="21"/>
      <c r="AB31" s="21">
        <v>1.07422</v>
      </c>
      <c r="AC31" s="21">
        <v>2.59714</v>
      </c>
      <c r="AD31" s="21"/>
      <c r="AE31" s="21">
        <v>143.97399999999999</v>
      </c>
      <c r="AF31" s="21">
        <v>2.7069999999999999</v>
      </c>
      <c r="AG31" s="21"/>
      <c r="AH31" s="21">
        <v>57.555900000000001</v>
      </c>
      <c r="AI31" s="21">
        <v>4.8714300000000001</v>
      </c>
      <c r="AJ31" s="21"/>
      <c r="AK31" s="21">
        <v>78.565200000000004</v>
      </c>
      <c r="AL31" s="21">
        <v>5.5E-2</v>
      </c>
      <c r="AM31" s="21"/>
      <c r="AN31" s="21">
        <v>1.55135</v>
      </c>
      <c r="AO31" s="21">
        <v>360.66699999999997</v>
      </c>
      <c r="AP31" s="21"/>
      <c r="AQ31" s="21">
        <v>2.9009999999999998</v>
      </c>
      <c r="AR31" s="21"/>
      <c r="AS31" s="35" t="s">
        <v>126</v>
      </c>
      <c r="AT31" s="21">
        <v>1.4102600000000001</v>
      </c>
      <c r="AU31" s="21">
        <v>194.154</v>
      </c>
      <c r="AV31" s="21">
        <v>137.673</v>
      </c>
      <c r="AW31" s="21">
        <v>34.042999999999999</v>
      </c>
      <c r="AX31" s="21" t="s">
        <v>128</v>
      </c>
      <c r="AY31" s="21"/>
      <c r="AZ31" s="21" t="s">
        <v>139</v>
      </c>
      <c r="BA31" s="21">
        <v>126.655</v>
      </c>
      <c r="BB31" s="21">
        <v>183.11</v>
      </c>
      <c r="BC31" s="21">
        <v>78.050399999999996</v>
      </c>
      <c r="BD31" s="21" t="s">
        <v>139</v>
      </c>
      <c r="BE31" s="21">
        <v>135.714</v>
      </c>
      <c r="BF31" s="21" t="s">
        <v>139</v>
      </c>
      <c r="BG31" s="21">
        <v>16.903600000000001</v>
      </c>
    </row>
    <row r="32" spans="1:59" x14ac:dyDescent="0.35">
      <c r="A32" s="25">
        <v>1922305</v>
      </c>
      <c r="B32" s="26">
        <v>43688.75</v>
      </c>
      <c r="C32" s="28">
        <v>2.1200600000000001</v>
      </c>
      <c r="D32" s="21"/>
      <c r="E32" s="27">
        <v>151</v>
      </c>
      <c r="F32" s="29">
        <v>0.14768600000000001</v>
      </c>
      <c r="G32" s="21"/>
      <c r="H32" s="28">
        <v>15.293100000000001</v>
      </c>
      <c r="I32" s="27">
        <v>291.39699999999999</v>
      </c>
      <c r="J32" s="25" t="str">
        <f>CHOOSE(1+ABS(ROUND(Table7[[#This Row],[WINDDIR_AVG °AZ]]/45,0)),"N","NE","E","SE","S","SW","W","NW","N")</f>
        <v>W</v>
      </c>
      <c r="K32" s="21">
        <v>17.336600000000001</v>
      </c>
      <c r="L32" s="21">
        <v>5.39</v>
      </c>
      <c r="M32" s="21"/>
      <c r="N32" s="21">
        <v>4.08</v>
      </c>
      <c r="O32" s="21"/>
      <c r="P32" s="21">
        <v>4.0738000000000003</v>
      </c>
      <c r="Q32" s="21">
        <v>0.29599999999999999</v>
      </c>
      <c r="R32" s="21"/>
      <c r="S32" s="21">
        <v>14.7712</v>
      </c>
      <c r="T32" s="21">
        <v>4.8000000000000001E-2</v>
      </c>
      <c r="U32" s="21"/>
      <c r="V32" s="21">
        <v>3.9498000000000002</v>
      </c>
      <c r="W32" s="21">
        <v>6.4000000000000001E-2</v>
      </c>
      <c r="X32" s="21"/>
      <c r="Y32" s="21">
        <v>2.7838400000000001</v>
      </c>
      <c r="Z32" s="21">
        <v>0.224</v>
      </c>
      <c r="AA32" s="21"/>
      <c r="AB32" s="21">
        <v>5.7291499999999997</v>
      </c>
      <c r="AC32" s="21">
        <v>0.228857</v>
      </c>
      <c r="AD32" s="21"/>
      <c r="AE32" s="21">
        <v>12.6868</v>
      </c>
      <c r="AF32" s="21"/>
      <c r="AG32" s="21" t="s">
        <v>139</v>
      </c>
      <c r="AH32" s="21"/>
      <c r="AI32" s="21">
        <v>0.48714299999999999</v>
      </c>
      <c r="AJ32" s="21"/>
      <c r="AK32" s="21">
        <v>7.8565199999999997</v>
      </c>
      <c r="AL32" s="21"/>
      <c r="AM32" s="21" t="s">
        <v>139</v>
      </c>
      <c r="AN32" s="21"/>
      <c r="AO32" s="21">
        <v>282.66699999999997</v>
      </c>
      <c r="AP32" s="21"/>
      <c r="AQ32" s="21">
        <v>0.33560000000000001</v>
      </c>
      <c r="AR32" s="21"/>
      <c r="AS32" s="35" t="s">
        <v>126</v>
      </c>
      <c r="AT32" s="21"/>
      <c r="AU32" s="21">
        <v>43.966299999999997</v>
      </c>
      <c r="AV32" s="21"/>
      <c r="AW32" s="21"/>
      <c r="AX32" s="21"/>
      <c r="AY32" s="21" t="s">
        <v>117</v>
      </c>
      <c r="AZ32" s="21" t="s">
        <v>139</v>
      </c>
      <c r="BA32" s="21">
        <v>120.05500000000001</v>
      </c>
      <c r="BB32" s="21">
        <v>145.78800000000001</v>
      </c>
      <c r="BC32" s="21">
        <v>55.135100000000001</v>
      </c>
      <c r="BD32" s="21" t="s">
        <v>139</v>
      </c>
      <c r="BE32" s="21">
        <v>39.502699999999997</v>
      </c>
      <c r="BF32" s="21" t="s">
        <v>139</v>
      </c>
      <c r="BG32" s="21"/>
    </row>
    <row r="33" spans="1:59" x14ac:dyDescent="0.35">
      <c r="A33" s="25">
        <v>1923402</v>
      </c>
      <c r="B33" s="26">
        <v>43699.25</v>
      </c>
      <c r="C33" s="28">
        <v>11.232699999999999</v>
      </c>
      <c r="D33" s="21"/>
      <c r="E33" s="27">
        <v>4373</v>
      </c>
      <c r="F33" s="29">
        <v>0.78583000000000003</v>
      </c>
      <c r="G33" s="21"/>
      <c r="H33" s="28">
        <v>16.410799999999998</v>
      </c>
      <c r="I33" s="27">
        <v>264.76600000000002</v>
      </c>
      <c r="J33" s="25" t="str">
        <f>CHOOSE(1+ABS(ROUND(Table7[[#This Row],[WINDDIR_AVG °AZ]]/45,0)),"N","NE","E","SE","S","SW","W","NW","N")</f>
        <v>W</v>
      </c>
      <c r="K33" s="21">
        <v>9.5075500000000002</v>
      </c>
      <c r="L33" s="21">
        <v>5.33</v>
      </c>
      <c r="M33" s="21"/>
      <c r="N33" s="21">
        <v>14.57</v>
      </c>
      <c r="O33" s="21"/>
      <c r="P33" s="21">
        <v>4.6773499999999997</v>
      </c>
      <c r="Q33" s="21">
        <v>0.30499999999999999</v>
      </c>
      <c r="R33" s="21"/>
      <c r="S33" s="21">
        <v>15.2203</v>
      </c>
      <c r="T33" s="21">
        <v>4.3999999999999997E-2</v>
      </c>
      <c r="U33" s="21"/>
      <c r="V33" s="21">
        <v>3.6206499999999999</v>
      </c>
      <c r="W33" s="21">
        <v>5.3999999999999999E-2</v>
      </c>
      <c r="X33" s="21"/>
      <c r="Y33" s="21">
        <v>2.3488699999999998</v>
      </c>
      <c r="Z33" s="21">
        <v>6.2E-2</v>
      </c>
      <c r="AA33" s="21"/>
      <c r="AB33" s="21">
        <v>1.58575</v>
      </c>
      <c r="AC33" s="21">
        <v>1.6585700000000001</v>
      </c>
      <c r="AD33" s="21"/>
      <c r="AE33" s="21">
        <v>91.943600000000004</v>
      </c>
      <c r="AF33" s="21">
        <v>1.393</v>
      </c>
      <c r="AG33" s="21"/>
      <c r="AH33" s="21">
        <v>29.617799999999999</v>
      </c>
      <c r="AI33" s="21">
        <v>3.0202900000000001</v>
      </c>
      <c r="AJ33" s="21"/>
      <c r="AK33" s="21">
        <v>48.7104</v>
      </c>
      <c r="AL33" s="21">
        <v>0.26</v>
      </c>
      <c r="AM33" s="21"/>
      <c r="AN33" s="21">
        <v>7.3336499999999996</v>
      </c>
      <c r="AO33" s="21">
        <v>257.58300000000003</v>
      </c>
      <c r="AP33" s="21"/>
      <c r="AQ33" s="21">
        <v>1.833</v>
      </c>
      <c r="AR33" s="21"/>
      <c r="AS33" s="35" t="s">
        <v>122</v>
      </c>
      <c r="AT33" s="21">
        <v>1.3934299999999999</v>
      </c>
      <c r="AU33" s="21">
        <v>119.364</v>
      </c>
      <c r="AV33" s="21">
        <v>85.661900000000003</v>
      </c>
      <c r="AW33" s="21">
        <v>32.875999999999998</v>
      </c>
      <c r="AX33" s="21" t="s">
        <v>128</v>
      </c>
      <c r="AY33" s="21"/>
      <c r="AZ33" s="21" t="s">
        <v>139</v>
      </c>
      <c r="BA33" s="21">
        <v>110.691</v>
      </c>
      <c r="BB33" s="21">
        <v>110.90300000000001</v>
      </c>
      <c r="BC33" s="21">
        <v>37.698900000000002</v>
      </c>
      <c r="BD33" s="21" t="s">
        <v>139</v>
      </c>
      <c r="BE33" s="21">
        <v>74.596599999999995</v>
      </c>
      <c r="BF33" s="21" t="s">
        <v>139</v>
      </c>
      <c r="BG33" s="21">
        <v>11.319800000000001</v>
      </c>
    </row>
    <row r="34" spans="1:59" x14ac:dyDescent="0.35">
      <c r="A34" s="25">
        <v>1923403</v>
      </c>
      <c r="B34" s="26">
        <v>43699.75</v>
      </c>
      <c r="C34" s="28">
        <v>2.8589000000000002</v>
      </c>
      <c r="D34" s="21"/>
      <c r="E34" s="27">
        <v>895</v>
      </c>
      <c r="F34" s="29">
        <v>0.62148300000000001</v>
      </c>
      <c r="G34" s="21"/>
      <c r="H34" s="28">
        <v>15.9192</v>
      </c>
      <c r="I34" s="27">
        <v>269.91899999999998</v>
      </c>
      <c r="J34" s="25" t="str">
        <f>CHOOSE(1+ABS(ROUND(Table7[[#This Row],[WINDDIR_AVG °AZ]]/45,0)),"N","NE","E","SE","S","SW","W","NW","N")</f>
        <v>W</v>
      </c>
      <c r="K34" s="21">
        <v>8.9428800000000006</v>
      </c>
      <c r="L34" s="21">
        <v>5.77</v>
      </c>
      <c r="M34" s="21"/>
      <c r="N34" s="21">
        <v>16.39</v>
      </c>
      <c r="O34" s="21"/>
      <c r="P34" s="21">
        <v>1.69824</v>
      </c>
      <c r="Q34" s="21">
        <v>0.36</v>
      </c>
      <c r="R34" s="21"/>
      <c r="S34" s="21">
        <v>17.965</v>
      </c>
      <c r="T34" s="21">
        <v>6.7000000000000004E-2</v>
      </c>
      <c r="U34" s="21"/>
      <c r="V34" s="21">
        <v>5.5132700000000003</v>
      </c>
      <c r="W34" s="21">
        <v>6.4000000000000001E-2</v>
      </c>
      <c r="X34" s="21"/>
      <c r="Y34" s="21">
        <v>2.7838400000000001</v>
      </c>
      <c r="Z34" s="21">
        <v>0.05</v>
      </c>
      <c r="AA34" s="21"/>
      <c r="AB34" s="21">
        <v>1.2788299999999999</v>
      </c>
      <c r="AC34" s="21">
        <v>2.17286</v>
      </c>
      <c r="AD34" s="21"/>
      <c r="AE34" s="21">
        <v>120.453</v>
      </c>
      <c r="AF34" s="21">
        <v>1.667</v>
      </c>
      <c r="AG34" s="21"/>
      <c r="AH34" s="21">
        <v>35.443600000000004</v>
      </c>
      <c r="AI34" s="21">
        <v>2.9272900000000002</v>
      </c>
      <c r="AJ34" s="21"/>
      <c r="AK34" s="21">
        <v>47.210599999999999</v>
      </c>
      <c r="AL34" s="21">
        <v>0.189</v>
      </c>
      <c r="AM34" s="21"/>
      <c r="AN34" s="21">
        <v>5.3310000000000004</v>
      </c>
      <c r="AO34" s="21">
        <v>294.08300000000003</v>
      </c>
      <c r="AP34" s="21"/>
      <c r="AQ34" s="21">
        <v>2.0760000000000001</v>
      </c>
      <c r="AR34" s="21"/>
      <c r="AS34" s="35" t="s">
        <v>121</v>
      </c>
      <c r="AT34" s="21">
        <v>1.7012</v>
      </c>
      <c r="AU34" s="21">
        <v>149.68100000000001</v>
      </c>
      <c r="AV34" s="21">
        <v>87.985100000000003</v>
      </c>
      <c r="AW34" s="21">
        <v>51.917900000000003</v>
      </c>
      <c r="AX34" s="21" t="s">
        <v>128</v>
      </c>
      <c r="AY34" s="21"/>
      <c r="AZ34" s="21" t="s">
        <v>139</v>
      </c>
      <c r="BA34" s="21">
        <v>95.611999999999995</v>
      </c>
      <c r="BB34" s="21">
        <v>128.874</v>
      </c>
      <c r="BC34" s="21">
        <v>44.183</v>
      </c>
      <c r="BD34" s="21" t="s">
        <v>139</v>
      </c>
      <c r="BE34" s="21">
        <v>100.968</v>
      </c>
      <c r="BF34" s="21" t="s">
        <v>139</v>
      </c>
      <c r="BG34" s="21"/>
    </row>
    <row r="35" spans="1:59" x14ac:dyDescent="0.35">
      <c r="A35" s="25">
        <v>1923504</v>
      </c>
      <c r="B35" s="26">
        <v>43700.25</v>
      </c>
      <c r="C35" s="28">
        <v>5.5047300000000003</v>
      </c>
      <c r="D35" s="21"/>
      <c r="E35" s="27">
        <v>1525</v>
      </c>
      <c r="F35" s="29">
        <v>0.39474399999999998</v>
      </c>
      <c r="G35" s="21"/>
      <c r="H35" s="28">
        <v>15.0976</v>
      </c>
      <c r="I35" s="27">
        <v>294.411</v>
      </c>
      <c r="J35" s="25" t="str">
        <f>CHOOSE(1+ABS(ROUND(Table7[[#This Row],[WINDDIR_AVG °AZ]]/45,0)),"N","NE","E","SE","S","SW","W","NW","N")</f>
        <v>NW</v>
      </c>
      <c r="K35" s="21">
        <v>12.987399999999999</v>
      </c>
      <c r="L35" s="21">
        <v>6.04</v>
      </c>
      <c r="M35" s="21"/>
      <c r="N35" s="21">
        <v>10.47</v>
      </c>
      <c r="O35" s="21"/>
      <c r="P35" s="21">
        <v>0.91201100000000002</v>
      </c>
      <c r="Q35" s="21">
        <v>0.83399999999999996</v>
      </c>
      <c r="R35" s="21"/>
      <c r="S35" s="21">
        <v>41.6188</v>
      </c>
      <c r="T35" s="21">
        <v>8.2000000000000003E-2</v>
      </c>
      <c r="U35" s="21"/>
      <c r="V35" s="21">
        <v>6.7475800000000001</v>
      </c>
      <c r="W35" s="21">
        <v>5.5E-2</v>
      </c>
      <c r="X35" s="21"/>
      <c r="Y35" s="21">
        <v>2.3923700000000001</v>
      </c>
      <c r="Z35" s="21">
        <v>5.7000000000000002E-2</v>
      </c>
      <c r="AA35" s="21"/>
      <c r="AB35" s="21">
        <v>1.4578599999999999</v>
      </c>
      <c r="AC35" s="21">
        <v>1.0169999999999999</v>
      </c>
      <c r="AD35" s="21"/>
      <c r="AE35" s="21">
        <v>56.377800000000001</v>
      </c>
      <c r="AF35" s="21">
        <v>0.56399999999999995</v>
      </c>
      <c r="AG35" s="21"/>
      <c r="AH35" s="21">
        <v>11.9917</v>
      </c>
      <c r="AI35" s="21">
        <v>1.2488600000000001</v>
      </c>
      <c r="AJ35" s="21"/>
      <c r="AK35" s="21">
        <v>20.141300000000001</v>
      </c>
      <c r="AL35" s="21">
        <v>0.28399999999999997</v>
      </c>
      <c r="AM35" s="21"/>
      <c r="AN35" s="21">
        <v>8.0106099999999998</v>
      </c>
      <c r="AO35" s="21">
        <v>457.33300000000003</v>
      </c>
      <c r="AP35" s="21"/>
      <c r="AQ35" s="21">
        <v>0.98580000000000001</v>
      </c>
      <c r="AR35" s="21"/>
      <c r="AS35" s="35" t="s">
        <v>121</v>
      </c>
      <c r="AT35" s="21">
        <v>2.7277100000000001</v>
      </c>
      <c r="AU35" s="21">
        <v>109.5</v>
      </c>
      <c r="AV35" s="21">
        <v>40.143599999999999</v>
      </c>
      <c r="AW35" s="21">
        <v>92.695599999999999</v>
      </c>
      <c r="AX35" s="21" t="s">
        <v>128</v>
      </c>
      <c r="AY35" s="21"/>
      <c r="AZ35" s="21" t="s">
        <v>139</v>
      </c>
      <c r="BA35" s="21">
        <v>181.78299999999999</v>
      </c>
      <c r="BB35" s="21">
        <v>221.55600000000001</v>
      </c>
      <c r="BC35" s="21">
        <v>146.86199999999999</v>
      </c>
      <c r="BD35" s="21" t="s">
        <v>139</v>
      </c>
      <c r="BE35" s="21">
        <v>127.01</v>
      </c>
      <c r="BF35" s="21" t="s">
        <v>139</v>
      </c>
      <c r="BG35" s="21">
        <v>27.532399999999999</v>
      </c>
    </row>
    <row r="36" spans="1:59" x14ac:dyDescent="0.35">
      <c r="A36" s="25">
        <v>1923501</v>
      </c>
      <c r="B36" s="26">
        <v>43700.75</v>
      </c>
      <c r="C36" s="28">
        <v>3.0727799999999998</v>
      </c>
      <c r="D36" s="21"/>
      <c r="E36" s="27">
        <v>733</v>
      </c>
      <c r="F36" s="29">
        <v>0.34085500000000002</v>
      </c>
      <c r="G36" s="21"/>
      <c r="H36" s="28">
        <v>15.1503</v>
      </c>
      <c r="I36" s="27">
        <v>323.25</v>
      </c>
      <c r="J36" s="25" t="str">
        <f>CHOOSE(1+ABS(ROUND(Table7[[#This Row],[WINDDIR_AVG °AZ]]/45,0)),"N","NE","E","SE","S","SW","W","NW","N")</f>
        <v>NW</v>
      </c>
      <c r="K36" s="21">
        <v>9.5148399999999995</v>
      </c>
      <c r="L36" s="21">
        <v>5.65</v>
      </c>
      <c r="M36" s="21"/>
      <c r="N36" s="21">
        <v>6.61</v>
      </c>
      <c r="O36" s="21"/>
      <c r="P36" s="21">
        <v>2.2387199999999998</v>
      </c>
      <c r="Q36" s="21"/>
      <c r="R36" s="21" t="s">
        <v>139</v>
      </c>
      <c r="S36" s="21"/>
      <c r="T36" s="21"/>
      <c r="U36" s="21" t="s">
        <v>139</v>
      </c>
      <c r="V36" s="21"/>
      <c r="W36" s="21"/>
      <c r="X36" s="21" t="s">
        <v>139</v>
      </c>
      <c r="Y36" s="21"/>
      <c r="Z36" s="21"/>
      <c r="AA36" s="21" t="s">
        <v>139</v>
      </c>
      <c r="AB36" s="21"/>
      <c r="AC36" s="21">
        <v>0.13114300000000001</v>
      </c>
      <c r="AD36" s="21"/>
      <c r="AE36" s="21">
        <v>7.2699600000000002</v>
      </c>
      <c r="AF36" s="21"/>
      <c r="AG36" s="21" t="s">
        <v>139</v>
      </c>
      <c r="AH36" s="21"/>
      <c r="AI36" s="21">
        <v>0.885714</v>
      </c>
      <c r="AJ36" s="21"/>
      <c r="AK36" s="21">
        <v>14.284599999999999</v>
      </c>
      <c r="AL36" s="21">
        <v>0.28399999999999997</v>
      </c>
      <c r="AM36" s="21"/>
      <c r="AN36" s="21">
        <v>8.0106099999999998</v>
      </c>
      <c r="AO36" s="30">
        <f>AN36*1000/12</f>
        <v>667.55083333333334</v>
      </c>
      <c r="AP36" s="21"/>
      <c r="AQ36" s="21">
        <v>5.289E-2</v>
      </c>
      <c r="AR36" s="21"/>
      <c r="AS36" s="35"/>
      <c r="AT36" s="21"/>
      <c r="AU36" s="21"/>
      <c r="AV36" s="21"/>
      <c r="AW36" s="21"/>
      <c r="AX36" s="21"/>
      <c r="AY36" s="21" t="s">
        <v>159</v>
      </c>
      <c r="AZ36" s="21" t="s">
        <v>139</v>
      </c>
      <c r="BA36" s="21">
        <v>172.46199999999999</v>
      </c>
      <c r="BB36" s="21">
        <v>144.90299999999999</v>
      </c>
      <c r="BC36" s="21">
        <v>45.545000000000002</v>
      </c>
      <c r="BD36" s="21" t="s">
        <v>139</v>
      </c>
      <c r="BE36" s="21">
        <v>63.500599999999999</v>
      </c>
      <c r="BF36" s="21" t="s">
        <v>139</v>
      </c>
      <c r="BG36" s="21">
        <v>12.888400000000001</v>
      </c>
    </row>
    <row r="37" spans="1:59" x14ac:dyDescent="0.35">
      <c r="A37" s="25">
        <v>1923602</v>
      </c>
      <c r="B37" s="26">
        <v>43701.25</v>
      </c>
      <c r="C37" s="28">
        <v>6.3851599999999999</v>
      </c>
      <c r="D37" s="21"/>
      <c r="E37" s="27">
        <v>1069</v>
      </c>
      <c r="F37" s="29">
        <v>0.40929700000000002</v>
      </c>
      <c r="G37" s="21"/>
      <c r="H37" s="28">
        <v>15.123699999999999</v>
      </c>
      <c r="I37" s="27">
        <v>210.381</v>
      </c>
      <c r="J37" s="25" t="str">
        <f>CHOOSE(1+ABS(ROUND(Table7[[#This Row],[WINDDIR_AVG °AZ]]/45,0)),"N","NE","E","SE","S","SW","W","NW","N")</f>
        <v>SW</v>
      </c>
      <c r="K37" s="21">
        <v>7.5499499999999999</v>
      </c>
      <c r="L37" s="21">
        <v>5.92</v>
      </c>
      <c r="M37" s="21"/>
      <c r="N37" s="21">
        <v>6.19</v>
      </c>
      <c r="O37" s="21"/>
      <c r="P37" s="21">
        <v>1.2022600000000001</v>
      </c>
      <c r="Q37" s="21"/>
      <c r="R37" s="21" t="s">
        <v>139</v>
      </c>
      <c r="S37" s="21"/>
      <c r="T37" s="21"/>
      <c r="U37" s="21" t="s">
        <v>139</v>
      </c>
      <c r="V37" s="21"/>
      <c r="W37" s="21"/>
      <c r="X37" s="21" t="s">
        <v>139</v>
      </c>
      <c r="Y37" s="21"/>
      <c r="Z37" s="21"/>
      <c r="AA37" s="21" t="s">
        <v>139</v>
      </c>
      <c r="AB37" s="21"/>
      <c r="AC37" s="21">
        <v>0.39728599999999997</v>
      </c>
      <c r="AD37" s="21"/>
      <c r="AE37" s="21">
        <v>22.023700000000002</v>
      </c>
      <c r="AF37" s="21"/>
      <c r="AG37" s="21" t="s">
        <v>139</v>
      </c>
      <c r="AH37" s="21"/>
      <c r="AI37" s="21">
        <v>0.71742899999999998</v>
      </c>
      <c r="AJ37" s="21"/>
      <c r="AK37" s="21">
        <v>11.570499999999999</v>
      </c>
      <c r="AL37" s="21">
        <v>0.222</v>
      </c>
      <c r="AM37" s="21"/>
      <c r="AN37" s="21">
        <v>6.2618099999999997</v>
      </c>
      <c r="AO37" s="30">
        <f>AN37*1000/12</f>
        <v>521.8175</v>
      </c>
      <c r="AP37" s="21"/>
      <c r="AQ37" s="21">
        <v>0.38</v>
      </c>
      <c r="AR37" s="21"/>
      <c r="AS37" s="35"/>
      <c r="AT37" s="21"/>
      <c r="AU37" s="21"/>
      <c r="AV37" s="21"/>
      <c r="AW37" s="21"/>
      <c r="AX37" s="21"/>
      <c r="AY37" s="21" t="s">
        <v>159</v>
      </c>
      <c r="AZ37" s="21" t="s">
        <v>139</v>
      </c>
      <c r="BA37" s="21">
        <v>132.43700000000001</v>
      </c>
      <c r="BB37" s="21">
        <v>102.76300000000001</v>
      </c>
      <c r="BC37" s="21">
        <v>23.938800000000001</v>
      </c>
      <c r="BD37" s="21" t="s">
        <v>139</v>
      </c>
      <c r="BE37" s="21">
        <v>74.5411</v>
      </c>
      <c r="BF37" s="21" t="s">
        <v>139</v>
      </c>
      <c r="BG37" s="21">
        <v>9.2157</v>
      </c>
    </row>
    <row r="38" spans="1:59" x14ac:dyDescent="0.35">
      <c r="A38" s="25">
        <v>1923704</v>
      </c>
      <c r="B38" s="26">
        <v>43702.25</v>
      </c>
      <c r="C38" s="28">
        <v>6.9013</v>
      </c>
      <c r="D38" s="21"/>
      <c r="E38" s="27">
        <v>2183</v>
      </c>
      <c r="F38" s="29">
        <v>0.52287399999999995</v>
      </c>
      <c r="G38" s="21"/>
      <c r="H38" s="28">
        <v>15.234</v>
      </c>
      <c r="I38" s="27">
        <v>116.459</v>
      </c>
      <c r="J38" s="25" t="str">
        <f>CHOOSE(1+ABS(ROUND(Table7[[#This Row],[WINDDIR_AVG °AZ]]/45,0)),"N","NE","E","SE","S","SW","W","NW","N")</f>
        <v>SE</v>
      </c>
      <c r="K38" s="21">
        <v>5.90808</v>
      </c>
      <c r="L38" s="21">
        <v>6.13</v>
      </c>
      <c r="M38" s="21"/>
      <c r="N38" s="21">
        <v>15.64</v>
      </c>
      <c r="O38" s="21"/>
      <c r="P38" s="21">
        <v>0.74131000000000002</v>
      </c>
      <c r="Q38" s="21">
        <v>0.41099999999999998</v>
      </c>
      <c r="R38" s="21"/>
      <c r="S38" s="21">
        <v>20.51</v>
      </c>
      <c r="T38" s="21">
        <v>2.3E-2</v>
      </c>
      <c r="U38" s="21"/>
      <c r="V38" s="21">
        <v>1.8926099999999999</v>
      </c>
      <c r="W38" s="21">
        <v>5.7000000000000002E-2</v>
      </c>
      <c r="X38" s="21"/>
      <c r="Y38" s="21">
        <v>2.4793599999999998</v>
      </c>
      <c r="Z38" s="21">
        <v>8.2000000000000003E-2</v>
      </c>
      <c r="AA38" s="21"/>
      <c r="AB38" s="21">
        <v>2.09728</v>
      </c>
      <c r="AC38" s="21">
        <v>1.87714</v>
      </c>
      <c r="AD38" s="21"/>
      <c r="AE38" s="21">
        <v>104.06</v>
      </c>
      <c r="AF38" s="21">
        <v>0.88800000000000001</v>
      </c>
      <c r="AG38" s="21"/>
      <c r="AH38" s="21">
        <v>18.880600000000001</v>
      </c>
      <c r="AI38" s="21">
        <v>2.01057</v>
      </c>
      <c r="AJ38" s="21"/>
      <c r="AK38" s="21">
        <v>32.426000000000002</v>
      </c>
      <c r="AL38" s="21">
        <v>0.27800000000000002</v>
      </c>
      <c r="AM38" s="21"/>
      <c r="AN38" s="21">
        <v>7.8413700000000004</v>
      </c>
      <c r="AO38" s="21">
        <v>350.41699999999997</v>
      </c>
      <c r="AP38" s="21"/>
      <c r="AQ38" s="21">
        <v>1.782</v>
      </c>
      <c r="AR38" s="21"/>
      <c r="AS38" s="35"/>
      <c r="AT38" s="21">
        <v>2.2279</v>
      </c>
      <c r="AU38" s="21">
        <v>131.77600000000001</v>
      </c>
      <c r="AV38" s="21">
        <v>59.1479</v>
      </c>
      <c r="AW38" s="21">
        <v>76.080399999999997</v>
      </c>
      <c r="AX38" s="21" t="s">
        <v>128</v>
      </c>
      <c r="AY38" s="21"/>
      <c r="AZ38" s="21" t="s">
        <v>139</v>
      </c>
      <c r="BA38" s="21">
        <v>205.387</v>
      </c>
      <c r="BB38" s="21">
        <v>356.35899999999998</v>
      </c>
      <c r="BC38" s="21">
        <v>135.27000000000001</v>
      </c>
      <c r="BD38" s="21" t="s">
        <v>139</v>
      </c>
      <c r="BE38" s="21">
        <v>119.874</v>
      </c>
      <c r="BF38" s="21" t="s">
        <v>139</v>
      </c>
      <c r="BG38" s="21">
        <v>17.136900000000001</v>
      </c>
    </row>
    <row r="39" spans="1:59" x14ac:dyDescent="0.35">
      <c r="A39" s="25">
        <v>1924204</v>
      </c>
      <c r="B39" s="26">
        <v>43707.25</v>
      </c>
      <c r="C39" s="28">
        <v>3.7432099999999999</v>
      </c>
      <c r="D39" s="21"/>
      <c r="E39" s="27">
        <v>432</v>
      </c>
      <c r="F39" s="29">
        <v>0.234574</v>
      </c>
      <c r="G39" s="21"/>
      <c r="H39" s="28">
        <v>14.728300000000001</v>
      </c>
      <c r="I39" s="27">
        <v>266.25799999999998</v>
      </c>
      <c r="J39" s="25" t="str">
        <f>CHOOSE(1+ABS(ROUND(Table7[[#This Row],[WINDDIR_AVG °AZ]]/45,0)),"N","NE","E","SE","S","SW","W","NW","N")</f>
        <v>W</v>
      </c>
      <c r="K39" s="21">
        <v>10.5709</v>
      </c>
      <c r="L39" s="21">
        <v>6.65</v>
      </c>
      <c r="M39" s="21"/>
      <c r="N39" s="21">
        <v>20.9</v>
      </c>
      <c r="O39" s="21"/>
      <c r="P39" s="21">
        <v>0.22387199999999999</v>
      </c>
      <c r="Q39" s="21">
        <v>1.581</v>
      </c>
      <c r="R39" s="21"/>
      <c r="S39" s="21">
        <v>78.896199999999993</v>
      </c>
      <c r="T39" s="21">
        <v>0.17599999999999999</v>
      </c>
      <c r="U39" s="21"/>
      <c r="V39" s="21">
        <v>14.4826</v>
      </c>
      <c r="W39" s="21">
        <v>0.06</v>
      </c>
      <c r="X39" s="21"/>
      <c r="Y39" s="21">
        <v>2.6098499999999998</v>
      </c>
      <c r="Z39" s="21">
        <v>8.1000000000000003E-2</v>
      </c>
      <c r="AA39" s="21"/>
      <c r="AB39" s="21">
        <v>2.0716999999999999</v>
      </c>
      <c r="AC39" s="21">
        <v>1.59429</v>
      </c>
      <c r="AD39" s="21"/>
      <c r="AE39" s="21">
        <v>88.379900000000006</v>
      </c>
      <c r="AF39" s="21">
        <v>1.7190000000000001</v>
      </c>
      <c r="AG39" s="21"/>
      <c r="AH39" s="21">
        <v>36.549199999999999</v>
      </c>
      <c r="AI39" s="21">
        <v>3.4277099999999998</v>
      </c>
      <c r="AJ39" s="21"/>
      <c r="AK39" s="21">
        <v>55.281300000000002</v>
      </c>
      <c r="AL39" s="21">
        <v>0.219</v>
      </c>
      <c r="AM39" s="21"/>
      <c r="AN39" s="21">
        <v>6.1771900000000004</v>
      </c>
      <c r="AO39" s="21">
        <v>266.58300000000003</v>
      </c>
      <c r="AP39" s="21"/>
      <c r="AQ39" s="21">
        <v>1.9379999999999999</v>
      </c>
      <c r="AR39" s="21"/>
      <c r="AS39" s="35" t="s">
        <v>122</v>
      </c>
      <c r="AT39" s="21">
        <v>1.9045700000000001</v>
      </c>
      <c r="AU39" s="21">
        <v>186.66300000000001</v>
      </c>
      <c r="AV39" s="21">
        <v>98.0077</v>
      </c>
      <c r="AW39" s="21">
        <v>62.286000000000001</v>
      </c>
      <c r="AX39" s="21" t="s">
        <v>128</v>
      </c>
      <c r="AY39" s="21"/>
      <c r="AZ39" s="21" t="s">
        <v>139</v>
      </c>
      <c r="BA39" s="21">
        <v>108.676</v>
      </c>
      <c r="BB39" s="21">
        <v>109.328</v>
      </c>
      <c r="BC39" s="21">
        <v>14.8399</v>
      </c>
      <c r="BD39" s="21" t="s">
        <v>139</v>
      </c>
      <c r="BE39" s="21">
        <v>66.133700000000005</v>
      </c>
      <c r="BF39" s="21" t="s">
        <v>139</v>
      </c>
      <c r="BG39" s="21">
        <v>9.5317000000000007</v>
      </c>
    </row>
    <row r="40" spans="1:59" x14ac:dyDescent="0.35">
      <c r="A40" s="25">
        <v>1924201</v>
      </c>
      <c r="B40" s="26">
        <v>43707.75</v>
      </c>
      <c r="C40" s="28">
        <v>2.9480900000000001</v>
      </c>
      <c r="D40" s="21"/>
      <c r="E40" s="27">
        <v>850</v>
      </c>
      <c r="F40" s="29">
        <v>0.67552800000000002</v>
      </c>
      <c r="G40" s="21"/>
      <c r="H40" s="28">
        <v>14.9594</v>
      </c>
      <c r="I40" s="27">
        <v>266.34100000000001</v>
      </c>
      <c r="J40" s="25" t="str">
        <f>CHOOSE(1+ABS(ROUND(Table7[[#This Row],[WINDDIR_AVG °AZ]]/45,0)),"N","NE","E","SE","S","SW","W","NW","N")</f>
        <v>W</v>
      </c>
      <c r="K40" s="21">
        <v>10.270899999999999</v>
      </c>
      <c r="L40" s="21">
        <v>6.25</v>
      </c>
      <c r="M40" s="21"/>
      <c r="N40" s="21">
        <v>13.75</v>
      </c>
      <c r="O40" s="21"/>
      <c r="P40" s="21">
        <v>0.56234099999999998</v>
      </c>
      <c r="Q40" s="21">
        <v>1.123</v>
      </c>
      <c r="R40" s="21"/>
      <c r="S40" s="21">
        <v>56.040700000000001</v>
      </c>
      <c r="T40" s="21">
        <v>0.13800000000000001</v>
      </c>
      <c r="U40" s="21"/>
      <c r="V40" s="21">
        <v>11.355700000000001</v>
      </c>
      <c r="W40" s="21">
        <v>7.8E-2</v>
      </c>
      <c r="X40" s="21"/>
      <c r="Y40" s="21">
        <v>3.3928099999999999</v>
      </c>
      <c r="Z40" s="21">
        <v>6.7000000000000004E-2</v>
      </c>
      <c r="AA40" s="21"/>
      <c r="AB40" s="21">
        <v>1.71363</v>
      </c>
      <c r="AC40" s="21">
        <v>1.2535700000000001</v>
      </c>
      <c r="AD40" s="21"/>
      <c r="AE40" s="21">
        <v>69.4923</v>
      </c>
      <c r="AF40" s="21">
        <v>1.014</v>
      </c>
      <c r="AG40" s="21"/>
      <c r="AH40" s="21">
        <v>21.5596</v>
      </c>
      <c r="AI40" s="21">
        <v>2.50657</v>
      </c>
      <c r="AJ40" s="21"/>
      <c r="AK40" s="21">
        <v>40.425400000000003</v>
      </c>
      <c r="AL40" s="21">
        <v>0.245</v>
      </c>
      <c r="AM40" s="21"/>
      <c r="AN40" s="21">
        <v>6.9105600000000003</v>
      </c>
      <c r="AO40" s="21">
        <v>206.417</v>
      </c>
      <c r="AP40" s="21"/>
      <c r="AQ40" s="21">
        <v>1.458</v>
      </c>
      <c r="AR40" s="21"/>
      <c r="AS40" s="35"/>
      <c r="AT40" s="21">
        <v>2.0691299999999999</v>
      </c>
      <c r="AU40" s="21">
        <v>142.554</v>
      </c>
      <c r="AV40" s="21">
        <v>68.895499999999998</v>
      </c>
      <c r="AW40" s="21">
        <v>69.669799999999995</v>
      </c>
      <c r="AX40" s="21" t="s">
        <v>128</v>
      </c>
      <c r="AY40" s="21"/>
      <c r="AZ40" s="21" t="s">
        <v>139</v>
      </c>
      <c r="BA40" s="21">
        <v>97.322400000000002</v>
      </c>
      <c r="BB40" s="21">
        <v>93.8506</v>
      </c>
      <c r="BC40" s="21">
        <v>32.432000000000002</v>
      </c>
      <c r="BD40" s="21" t="s">
        <v>139</v>
      </c>
      <c r="BE40" s="21">
        <v>71.7072</v>
      </c>
      <c r="BF40" s="21" t="s">
        <v>139</v>
      </c>
      <c r="BG40" s="21">
        <v>7.9848999999999997</v>
      </c>
    </row>
    <row r="41" spans="1:59" x14ac:dyDescent="0.35">
      <c r="A41" s="25">
        <v>1924404</v>
      </c>
      <c r="B41" s="26">
        <v>43709.25</v>
      </c>
      <c r="C41" s="28"/>
      <c r="D41" s="21" t="s">
        <v>125</v>
      </c>
      <c r="E41" s="27">
        <v>80</v>
      </c>
      <c r="F41" s="29"/>
      <c r="G41" s="21"/>
      <c r="H41" s="28"/>
      <c r="I41" s="27"/>
      <c r="J41" s="25"/>
      <c r="K41" s="21"/>
      <c r="L41" s="21">
        <v>6.33</v>
      </c>
      <c r="M41" s="21"/>
      <c r="N41" s="21">
        <v>6.88</v>
      </c>
      <c r="O41" s="21"/>
      <c r="P41" s="21">
        <v>0.46773500000000001</v>
      </c>
      <c r="Q41" s="21">
        <v>0.86799999999999999</v>
      </c>
      <c r="R41" s="21"/>
      <c r="S41" s="21">
        <v>43.3155</v>
      </c>
      <c r="T41" s="21">
        <v>0.31900000000000001</v>
      </c>
      <c r="U41" s="21"/>
      <c r="V41" s="21">
        <v>26.249700000000001</v>
      </c>
      <c r="W41" s="21">
        <v>7.4999999999999997E-2</v>
      </c>
      <c r="X41" s="21"/>
      <c r="Y41" s="21">
        <v>3.2623199999999999</v>
      </c>
      <c r="Z41" s="21">
        <v>0.123</v>
      </c>
      <c r="AA41" s="21"/>
      <c r="AB41" s="21">
        <v>3.1459199999999998</v>
      </c>
      <c r="AC41" s="21">
        <v>0.19028600000000001</v>
      </c>
      <c r="AD41" s="21"/>
      <c r="AE41" s="21">
        <v>10.5486</v>
      </c>
      <c r="AF41" s="21">
        <v>0.33800000000000002</v>
      </c>
      <c r="AG41" s="21"/>
      <c r="AH41" s="21">
        <v>7.1865199999999998</v>
      </c>
      <c r="AI41" s="21">
        <v>0.26438600000000001</v>
      </c>
      <c r="AJ41" s="21"/>
      <c r="AK41" s="21">
        <v>4.2639500000000004</v>
      </c>
      <c r="AL41" s="21">
        <v>0.307</v>
      </c>
      <c r="AM41" s="21"/>
      <c r="AN41" s="21">
        <v>8.6593499999999999</v>
      </c>
      <c r="AO41" s="21">
        <v>243.25</v>
      </c>
      <c r="AP41" s="21"/>
      <c r="AQ41" s="21">
        <v>0.27489999999999998</v>
      </c>
      <c r="AR41" s="21"/>
      <c r="AS41" s="35"/>
      <c r="AT41" s="21">
        <v>4.3255800000000004</v>
      </c>
      <c r="AU41" s="21">
        <v>86.986599999999996</v>
      </c>
      <c r="AV41" s="21">
        <v>20.1098</v>
      </c>
      <c r="AW41" s="21">
        <v>124.89100000000001</v>
      </c>
      <c r="AX41" s="21" t="s">
        <v>128</v>
      </c>
      <c r="AY41" s="21"/>
      <c r="AZ41" s="21" t="s">
        <v>139</v>
      </c>
      <c r="BA41" s="21"/>
      <c r="BB41" s="21"/>
      <c r="BC41" s="21"/>
      <c r="BD41" s="21" t="s">
        <v>139</v>
      </c>
      <c r="BE41" s="21"/>
      <c r="BF41" s="21" t="s">
        <v>139</v>
      </c>
      <c r="BG41" s="21"/>
    </row>
    <row r="42" spans="1:59" x14ac:dyDescent="0.35">
      <c r="A42" s="25">
        <v>1924702</v>
      </c>
      <c r="B42" s="26">
        <v>43712.25</v>
      </c>
      <c r="C42" s="28">
        <v>10.7098</v>
      </c>
      <c r="D42" s="21"/>
      <c r="E42" s="27">
        <v>1969</v>
      </c>
      <c r="F42" s="29">
        <v>0.45352700000000001</v>
      </c>
      <c r="G42" s="21"/>
      <c r="H42" s="28">
        <v>14.694100000000001</v>
      </c>
      <c r="I42" s="27">
        <v>243.00700000000001</v>
      </c>
      <c r="J42" s="25" t="str">
        <f>CHOOSE(1+ABS(ROUND(Table7[[#This Row],[WINDDIR_AVG °AZ]]/45,0)),"N","NE","E","SE","S","SW","W","NW","N")</f>
        <v>SW</v>
      </c>
      <c r="K42" s="21">
        <v>12.721299999999999</v>
      </c>
      <c r="L42" s="21">
        <v>5.01</v>
      </c>
      <c r="M42" s="21"/>
      <c r="N42" s="21">
        <v>22.2</v>
      </c>
      <c r="O42" s="21"/>
      <c r="P42" s="21">
        <v>9.7723700000000004</v>
      </c>
      <c r="Q42" s="21">
        <v>0.34</v>
      </c>
      <c r="R42" s="21"/>
      <c r="S42" s="21">
        <v>16.966899999999999</v>
      </c>
      <c r="T42" s="21">
        <v>6.7000000000000004E-2</v>
      </c>
      <c r="U42" s="21"/>
      <c r="V42" s="21">
        <v>5.5132700000000003</v>
      </c>
      <c r="W42" s="21">
        <v>7.0999999999999994E-2</v>
      </c>
      <c r="X42" s="21"/>
      <c r="Y42" s="21">
        <v>3.08833</v>
      </c>
      <c r="Z42" s="21">
        <v>0.104</v>
      </c>
      <c r="AA42" s="21"/>
      <c r="AB42" s="21">
        <v>2.6599599999999999</v>
      </c>
      <c r="AC42" s="21">
        <v>1.94143</v>
      </c>
      <c r="AD42" s="21"/>
      <c r="AE42" s="21">
        <v>107.624</v>
      </c>
      <c r="AF42" s="21">
        <v>2.37</v>
      </c>
      <c r="AG42" s="21"/>
      <c r="AH42" s="21">
        <v>50.390700000000002</v>
      </c>
      <c r="AI42" s="21">
        <v>3.1132900000000001</v>
      </c>
      <c r="AJ42" s="21"/>
      <c r="AK42" s="21">
        <v>50.210299999999997</v>
      </c>
      <c r="AL42" s="21">
        <v>0.161</v>
      </c>
      <c r="AM42" s="21"/>
      <c r="AN42" s="21">
        <v>4.54122</v>
      </c>
      <c r="AO42" s="21">
        <v>411.5</v>
      </c>
      <c r="AP42" s="21"/>
      <c r="AQ42" s="21">
        <v>2.1030000000000002</v>
      </c>
      <c r="AR42" s="21"/>
      <c r="AS42" s="35" t="s">
        <v>121</v>
      </c>
      <c r="AT42" s="21">
        <v>1.3843799999999999</v>
      </c>
      <c r="AU42" s="21">
        <v>145.55699999999999</v>
      </c>
      <c r="AV42" s="21">
        <v>105.142</v>
      </c>
      <c r="AW42" s="21">
        <v>32.241599999999998</v>
      </c>
      <c r="AX42" s="21" t="s">
        <v>128</v>
      </c>
      <c r="AY42" s="21"/>
      <c r="AZ42" s="21" t="s">
        <v>139</v>
      </c>
      <c r="BA42" s="21">
        <v>165.922</v>
      </c>
      <c r="BB42" s="21">
        <v>128.23500000000001</v>
      </c>
      <c r="BC42" s="21">
        <v>46.6845</v>
      </c>
      <c r="BD42" s="21" t="s">
        <v>139</v>
      </c>
      <c r="BE42" s="21">
        <v>84.510499999999993</v>
      </c>
      <c r="BF42" s="21" t="s">
        <v>139</v>
      </c>
      <c r="BG42" s="21"/>
    </row>
    <row r="43" spans="1:59" x14ac:dyDescent="0.35">
      <c r="A43" s="25">
        <v>1924904</v>
      </c>
      <c r="B43" s="26">
        <v>43714.25</v>
      </c>
      <c r="C43" s="28">
        <v>10.478</v>
      </c>
      <c r="D43" s="21"/>
      <c r="E43" s="27">
        <v>150</v>
      </c>
      <c r="F43" s="29">
        <v>1.52078</v>
      </c>
      <c r="G43" s="21"/>
      <c r="H43" s="28">
        <v>15.061199999999999</v>
      </c>
      <c r="I43" s="27">
        <v>206.78299999999999</v>
      </c>
      <c r="J43" s="25" t="str">
        <f>CHOOSE(1+ABS(ROUND(Table7[[#This Row],[WINDDIR_AVG °AZ]]/45,0)),"N","NE","E","SE","S","SW","W","NW","N")</f>
        <v>SW</v>
      </c>
      <c r="K43" s="21">
        <v>4.5936700000000004</v>
      </c>
      <c r="L43" s="21">
        <v>5.91</v>
      </c>
      <c r="M43" s="21"/>
      <c r="N43" s="21">
        <v>2.59</v>
      </c>
      <c r="O43" s="21"/>
      <c r="P43" s="21">
        <v>1.23027</v>
      </c>
      <c r="Q43" s="21">
        <v>0.246</v>
      </c>
      <c r="R43" s="21"/>
      <c r="S43" s="21">
        <v>12.2761</v>
      </c>
      <c r="T43" s="21">
        <v>3.1E-2</v>
      </c>
      <c r="U43" s="21"/>
      <c r="V43" s="21">
        <v>2.5509200000000001</v>
      </c>
      <c r="W43" s="21">
        <v>5.3999999999999999E-2</v>
      </c>
      <c r="X43" s="21"/>
      <c r="Y43" s="21">
        <v>2.3488699999999998</v>
      </c>
      <c r="Z43" s="21">
        <v>0.122</v>
      </c>
      <c r="AA43" s="21"/>
      <c r="AB43" s="21">
        <v>3.1203400000000001</v>
      </c>
      <c r="AC43" s="21">
        <v>0.122271</v>
      </c>
      <c r="AD43" s="21"/>
      <c r="AE43" s="21">
        <v>6.7781700000000003</v>
      </c>
      <c r="AF43" s="21">
        <v>0.17799999999999999</v>
      </c>
      <c r="AG43" s="21"/>
      <c r="AH43" s="21">
        <v>3.7846199999999999</v>
      </c>
      <c r="AI43" s="21">
        <v>3.55614E-2</v>
      </c>
      <c r="AJ43" s="21"/>
      <c r="AK43" s="21">
        <v>0.57352599999999998</v>
      </c>
      <c r="AL43" s="21">
        <v>0.16600000000000001</v>
      </c>
      <c r="AM43" s="21"/>
      <c r="AN43" s="21">
        <v>4.6822600000000003</v>
      </c>
      <c r="AO43" s="21">
        <v>118.25</v>
      </c>
      <c r="AP43" s="21"/>
      <c r="AQ43" s="21">
        <v>0.1855</v>
      </c>
      <c r="AR43" s="21"/>
      <c r="AS43" s="35"/>
      <c r="AT43" s="21">
        <v>3.1299600000000001</v>
      </c>
      <c r="AU43" s="21">
        <v>28.296099999999999</v>
      </c>
      <c r="AV43" s="21">
        <v>9.0404</v>
      </c>
      <c r="AW43" s="21">
        <v>103.14700000000001</v>
      </c>
      <c r="AX43" s="21" t="s">
        <v>128</v>
      </c>
      <c r="AY43" s="21"/>
      <c r="AZ43" s="21" t="s">
        <v>139</v>
      </c>
      <c r="BA43" s="21">
        <v>82.223100000000002</v>
      </c>
      <c r="BB43" s="21">
        <v>109.09399999999999</v>
      </c>
      <c r="BC43" s="21">
        <v>19.317</v>
      </c>
      <c r="BD43" s="21" t="s">
        <v>139</v>
      </c>
      <c r="BE43" s="21"/>
      <c r="BF43" s="21" t="s">
        <v>139</v>
      </c>
      <c r="BG43" s="21"/>
    </row>
    <row r="44" spans="1:59" x14ac:dyDescent="0.35">
      <c r="A44" s="25">
        <v>1926801</v>
      </c>
      <c r="B44" s="26">
        <v>43733.75</v>
      </c>
      <c r="C44" s="28">
        <v>2.93947</v>
      </c>
      <c r="D44" s="21"/>
      <c r="E44" s="27">
        <v>560</v>
      </c>
      <c r="F44" s="29">
        <v>0.26418700000000001</v>
      </c>
      <c r="G44" s="21"/>
      <c r="H44" s="28">
        <v>16.741299999999999</v>
      </c>
      <c r="I44" s="27">
        <v>299.33499999999998</v>
      </c>
      <c r="J44" s="25" t="str">
        <f>CHOOSE(1+ABS(ROUND(Table7[[#This Row],[WINDDIR_AVG °AZ]]/45,0)),"N","NE","E","SE","S","SW","W","NW","N")</f>
        <v>NW</v>
      </c>
      <c r="K44" s="21">
        <v>12.6533</v>
      </c>
      <c r="L44" s="21">
        <v>5.18</v>
      </c>
      <c r="M44" s="21"/>
      <c r="N44" s="21">
        <v>7.64</v>
      </c>
      <c r="O44" s="21"/>
      <c r="P44" s="21">
        <v>6.6069399999999998</v>
      </c>
      <c r="Q44" s="21"/>
      <c r="R44" s="21" t="s">
        <v>139</v>
      </c>
      <c r="S44" s="21"/>
      <c r="T44" s="21"/>
      <c r="U44" s="21" t="s">
        <v>139</v>
      </c>
      <c r="V44" s="21"/>
      <c r="W44" s="21"/>
      <c r="X44" s="21" t="s">
        <v>139</v>
      </c>
      <c r="Y44" s="21"/>
      <c r="Z44" s="21"/>
      <c r="AA44" s="21" t="s">
        <v>139</v>
      </c>
      <c r="AB44" s="21"/>
      <c r="AC44" s="21">
        <v>0.169714</v>
      </c>
      <c r="AD44" s="21"/>
      <c r="AE44" s="21">
        <v>9.4081899999999994</v>
      </c>
      <c r="AF44" s="21">
        <v>0.755</v>
      </c>
      <c r="AG44" s="21"/>
      <c r="AH44" s="21">
        <v>16.052700000000002</v>
      </c>
      <c r="AI44" s="21">
        <v>0.65542900000000004</v>
      </c>
      <c r="AJ44" s="21"/>
      <c r="AK44" s="21">
        <v>10.570600000000001</v>
      </c>
      <c r="AL44" s="21">
        <v>0.19400000000000001</v>
      </c>
      <c r="AM44" s="21"/>
      <c r="AN44" s="21">
        <v>5.4720300000000002</v>
      </c>
      <c r="AO44" s="21">
        <v>385</v>
      </c>
      <c r="AP44" s="21"/>
      <c r="AQ44" s="21">
        <v>0.22800000000000001</v>
      </c>
      <c r="AR44" s="21"/>
      <c r="AS44" s="35" t="s">
        <v>122</v>
      </c>
      <c r="AT44" s="21"/>
      <c r="AU44" s="21"/>
      <c r="AV44" s="21">
        <v>32.095399999999998</v>
      </c>
      <c r="AW44" s="21"/>
      <c r="AX44" s="21"/>
      <c r="AY44" s="21" t="s">
        <v>118</v>
      </c>
      <c r="AZ44" s="21" t="s">
        <v>139</v>
      </c>
      <c r="BA44" s="21">
        <v>161.74700000000001</v>
      </c>
      <c r="BB44" s="21">
        <v>142.77799999999999</v>
      </c>
      <c r="BC44" s="21">
        <v>24.741900000000001</v>
      </c>
      <c r="BD44" s="21" t="s">
        <v>139</v>
      </c>
      <c r="BE44" s="21">
        <v>51.318100000000001</v>
      </c>
      <c r="BF44" s="21" t="s">
        <v>139</v>
      </c>
      <c r="BG44" s="21">
        <v>12.4511</v>
      </c>
    </row>
    <row r="45" spans="1:59" x14ac:dyDescent="0.35">
      <c r="A45" s="25">
        <v>1926902</v>
      </c>
      <c r="B45" s="26">
        <v>43734.25</v>
      </c>
      <c r="C45" s="28">
        <v>2.9434</v>
      </c>
      <c r="D45" s="21"/>
      <c r="E45" s="27">
        <v>225</v>
      </c>
      <c r="F45" s="29">
        <v>0.140512</v>
      </c>
      <c r="G45" s="21"/>
      <c r="H45" s="28">
        <v>19.956600000000002</v>
      </c>
      <c r="I45" s="27">
        <v>266.28800000000001</v>
      </c>
      <c r="J45" s="25" t="str">
        <f>CHOOSE(1+ABS(ROUND(Table7[[#This Row],[WINDDIR_AVG °AZ]]/45,0)),"N","NE","E","SE","S","SW","W","NW","N")</f>
        <v>W</v>
      </c>
      <c r="K45" s="21">
        <v>9.2703600000000002</v>
      </c>
      <c r="L45" s="21">
        <v>5.39</v>
      </c>
      <c r="M45" s="21"/>
      <c r="N45" s="21">
        <v>41.6</v>
      </c>
      <c r="O45" s="21"/>
      <c r="P45" s="21">
        <v>4.0738000000000003</v>
      </c>
      <c r="Q45" s="21"/>
      <c r="R45" s="21" t="s">
        <v>139</v>
      </c>
      <c r="S45" s="21"/>
      <c r="T45" s="21"/>
      <c r="U45" s="21" t="s">
        <v>139</v>
      </c>
      <c r="V45" s="21"/>
      <c r="W45" s="21"/>
      <c r="X45" s="21" t="s">
        <v>139</v>
      </c>
      <c r="Y45" s="21"/>
      <c r="Z45" s="21"/>
      <c r="AA45" s="21" t="s">
        <v>139</v>
      </c>
      <c r="AB45" s="21"/>
      <c r="AC45" s="21">
        <v>4.2300000000000004</v>
      </c>
      <c r="AD45" s="21"/>
      <c r="AE45" s="21">
        <v>234.49199999999999</v>
      </c>
      <c r="AF45" s="21">
        <v>4.96</v>
      </c>
      <c r="AG45" s="21"/>
      <c r="AH45" s="21">
        <v>105.459</v>
      </c>
      <c r="AI45" s="21">
        <v>7.88286</v>
      </c>
      <c r="AJ45" s="21"/>
      <c r="AK45" s="21">
        <v>127.133</v>
      </c>
      <c r="AL45" s="21">
        <v>0.22800000000000001</v>
      </c>
      <c r="AM45" s="21"/>
      <c r="AN45" s="21">
        <v>6.4310499999999999</v>
      </c>
      <c r="AO45" s="21">
        <v>471.91699999999997</v>
      </c>
      <c r="AP45" s="21"/>
      <c r="AQ45" s="21">
        <v>4.6900000000000004</v>
      </c>
      <c r="AR45" s="21"/>
      <c r="AS45" s="35"/>
      <c r="AT45" s="21"/>
      <c r="AU45" s="21"/>
      <c r="AV45" s="21">
        <v>239.023</v>
      </c>
      <c r="AW45" s="21"/>
      <c r="AX45" s="21"/>
      <c r="AY45" s="21" t="s">
        <v>118</v>
      </c>
      <c r="AZ45" s="21" t="s">
        <v>139</v>
      </c>
      <c r="BA45" s="21">
        <v>140.298</v>
      </c>
      <c r="BB45" s="21">
        <v>170.10400000000001</v>
      </c>
      <c r="BC45" s="21">
        <v>95.671499999999995</v>
      </c>
      <c r="BD45" s="21" t="s">
        <v>139</v>
      </c>
      <c r="BE45" s="21">
        <v>75.931399999999996</v>
      </c>
      <c r="BF45" s="21" t="s">
        <v>139</v>
      </c>
      <c r="BG45" s="21">
        <v>10.336499999999999</v>
      </c>
    </row>
    <row r="46" spans="1:59" x14ac:dyDescent="0.35">
      <c r="A46" s="25">
        <v>1926903</v>
      </c>
      <c r="B46" s="26">
        <v>43734.75</v>
      </c>
      <c r="C46" s="28">
        <v>5.81386</v>
      </c>
      <c r="D46" s="21"/>
      <c r="E46" s="27">
        <v>873</v>
      </c>
      <c r="F46" s="29">
        <v>0.47643000000000002</v>
      </c>
      <c r="G46" s="21"/>
      <c r="H46" s="28">
        <v>52.969299999999997</v>
      </c>
      <c r="I46" s="27">
        <v>278.709</v>
      </c>
      <c r="J46" s="25" t="str">
        <f>CHOOSE(1+ABS(ROUND(Table7[[#This Row],[WINDDIR_AVG °AZ]]/45,0)),"N","NE","E","SE","S","SW","W","NW","N")</f>
        <v>W</v>
      </c>
      <c r="K46" s="21">
        <v>11.1457</v>
      </c>
      <c r="L46" s="21">
        <v>5.97</v>
      </c>
      <c r="M46" s="21"/>
      <c r="N46" s="21">
        <v>13.43</v>
      </c>
      <c r="O46" s="21"/>
      <c r="P46" s="21">
        <v>1.07152</v>
      </c>
      <c r="Q46" s="21"/>
      <c r="R46" s="21" t="s">
        <v>139</v>
      </c>
      <c r="S46" s="21"/>
      <c r="T46" s="21"/>
      <c r="U46" s="21" t="s">
        <v>139</v>
      </c>
      <c r="V46" s="21"/>
      <c r="W46" s="21"/>
      <c r="X46" s="21" t="s">
        <v>139</v>
      </c>
      <c r="Y46" s="21"/>
      <c r="Z46" s="21"/>
      <c r="AA46" s="21" t="s">
        <v>139</v>
      </c>
      <c r="AB46" s="21"/>
      <c r="AC46" s="21">
        <v>1.0568599999999999</v>
      </c>
      <c r="AD46" s="21"/>
      <c r="AE46" s="21">
        <v>58.587299999999999</v>
      </c>
      <c r="AF46" s="21">
        <v>1.83</v>
      </c>
      <c r="AG46" s="21"/>
      <c r="AH46" s="21">
        <v>38.909300000000002</v>
      </c>
      <c r="AI46" s="21">
        <v>1.7935700000000001</v>
      </c>
      <c r="AJ46" s="21"/>
      <c r="AK46" s="21">
        <v>28.926300000000001</v>
      </c>
      <c r="AL46" s="21">
        <v>0.19500000000000001</v>
      </c>
      <c r="AM46" s="21"/>
      <c r="AN46" s="21">
        <v>5.5002399999999998</v>
      </c>
      <c r="AO46" s="21">
        <v>155.833</v>
      </c>
      <c r="AP46" s="21"/>
      <c r="AQ46" s="21">
        <v>1.0169999999999999</v>
      </c>
      <c r="AR46" s="21"/>
      <c r="AS46" s="35" t="s">
        <v>121</v>
      </c>
      <c r="AT46" s="21"/>
      <c r="AU46" s="21"/>
      <c r="AV46" s="21">
        <v>73.335800000000006</v>
      </c>
      <c r="AW46" s="21"/>
      <c r="AX46" s="21"/>
      <c r="AY46" s="21" t="s">
        <v>118</v>
      </c>
      <c r="AZ46" s="21" t="s">
        <v>139</v>
      </c>
      <c r="BA46" s="21">
        <v>111.059</v>
      </c>
      <c r="BB46" s="21">
        <v>103.64</v>
      </c>
      <c r="BC46" s="21">
        <v>17.125499999999999</v>
      </c>
      <c r="BD46" s="21" t="s">
        <v>139</v>
      </c>
      <c r="BE46" s="21">
        <v>37.020699999999998</v>
      </c>
      <c r="BF46" s="21" t="s">
        <v>139</v>
      </c>
      <c r="BG46" s="21"/>
    </row>
    <row r="47" spans="1:59" x14ac:dyDescent="0.35">
      <c r="A47" s="25">
        <v>1927004</v>
      </c>
      <c r="B47" s="26">
        <v>43735.25</v>
      </c>
      <c r="C47" s="28">
        <v>9.7600999999999996</v>
      </c>
      <c r="D47" s="21"/>
      <c r="E47" s="27">
        <v>2823</v>
      </c>
      <c r="F47" s="29">
        <v>0.55387200000000003</v>
      </c>
      <c r="G47" s="21"/>
      <c r="H47" s="28">
        <v>53.715299999999999</v>
      </c>
      <c r="I47" s="27">
        <v>298.66000000000003</v>
      </c>
      <c r="J47" s="25" t="str">
        <f>CHOOSE(1+ABS(ROUND(Table7[[#This Row],[WINDDIR_AVG °AZ]]/45,0)),"N","NE","E","SE","S","SW","W","NW","N")</f>
        <v>NW</v>
      </c>
      <c r="K47" s="21">
        <v>16.536999999999999</v>
      </c>
      <c r="L47" s="21">
        <v>5.8</v>
      </c>
      <c r="M47" s="21"/>
      <c r="N47" s="21">
        <v>6.49</v>
      </c>
      <c r="O47" s="21"/>
      <c r="P47" s="21">
        <v>1.5848899999999999</v>
      </c>
      <c r="Q47" s="21"/>
      <c r="R47" s="21" t="s">
        <v>139</v>
      </c>
      <c r="S47" s="21"/>
      <c r="T47" s="21"/>
      <c r="U47" s="21" t="s">
        <v>139</v>
      </c>
      <c r="V47" s="21"/>
      <c r="W47" s="21"/>
      <c r="X47" s="21" t="s">
        <v>139</v>
      </c>
      <c r="Y47" s="21"/>
      <c r="Z47" s="21"/>
      <c r="AA47" s="21" t="s">
        <v>139</v>
      </c>
      <c r="AB47" s="21"/>
      <c r="AC47" s="21">
        <v>0.34585700000000003</v>
      </c>
      <c r="AD47" s="21"/>
      <c r="AE47" s="21">
        <v>19.172699999999999</v>
      </c>
      <c r="AF47" s="21">
        <v>0.83699999999999997</v>
      </c>
      <c r="AG47" s="21"/>
      <c r="AH47" s="21">
        <v>17.796199999999999</v>
      </c>
      <c r="AI47" s="21">
        <v>0.59342899999999998</v>
      </c>
      <c r="AJ47" s="21"/>
      <c r="AK47" s="21">
        <v>9.5706699999999998</v>
      </c>
      <c r="AL47" s="21">
        <v>0.151</v>
      </c>
      <c r="AM47" s="21"/>
      <c r="AN47" s="21">
        <v>4.2591599999999996</v>
      </c>
      <c r="AO47" s="21">
        <v>127.083</v>
      </c>
      <c r="AP47" s="21"/>
      <c r="AQ47" s="21">
        <v>0.33350000000000002</v>
      </c>
      <c r="AR47" s="21"/>
      <c r="AS47" s="35" t="s">
        <v>121</v>
      </c>
      <c r="AT47" s="21"/>
      <c r="AU47" s="21"/>
      <c r="AV47" s="21">
        <v>31.626000000000001</v>
      </c>
      <c r="AW47" s="21"/>
      <c r="AX47" s="21"/>
      <c r="AY47" s="21" t="s">
        <v>118</v>
      </c>
      <c r="AZ47" s="21" t="s">
        <v>139</v>
      </c>
      <c r="BA47" s="21">
        <v>111.589</v>
      </c>
      <c r="BB47" s="21">
        <v>108.42100000000001</v>
      </c>
      <c r="BC47" s="21">
        <v>15.752700000000001</v>
      </c>
      <c r="BD47" s="21" t="s">
        <v>139</v>
      </c>
      <c r="BE47" s="21">
        <v>37.250599999999999</v>
      </c>
      <c r="BF47" s="21" t="s">
        <v>139</v>
      </c>
      <c r="BG47" s="21"/>
    </row>
    <row r="48" spans="1:59" x14ac:dyDescent="0.35">
      <c r="A48" s="25">
        <v>1927001</v>
      </c>
      <c r="B48" s="26">
        <v>43735.75</v>
      </c>
      <c r="C48" s="28">
        <v>1.5175000000000001</v>
      </c>
      <c r="D48" s="21"/>
      <c r="E48" s="27">
        <v>130</v>
      </c>
      <c r="F48" s="29">
        <v>0.15057200000000001</v>
      </c>
      <c r="G48" s="21"/>
      <c r="H48" s="28">
        <v>53.890300000000003</v>
      </c>
      <c r="I48" s="27">
        <v>289.68599999999998</v>
      </c>
      <c r="J48" s="25" t="str">
        <f>CHOOSE(1+ABS(ROUND(Table7[[#This Row],[WINDDIR_AVG °AZ]]/45,0)),"N","NE","E","SE","S","SW","W","NW","N")</f>
        <v>W</v>
      </c>
      <c r="K48" s="21">
        <v>13.0618</v>
      </c>
      <c r="L48" s="21">
        <v>6.06</v>
      </c>
      <c r="M48" s="21"/>
      <c r="N48" s="21">
        <v>5.53</v>
      </c>
      <c r="O48" s="21"/>
      <c r="P48" s="21">
        <v>0.87096399999999996</v>
      </c>
      <c r="Q48" s="21"/>
      <c r="R48" s="21" t="s">
        <v>139</v>
      </c>
      <c r="S48" s="21"/>
      <c r="T48" s="21"/>
      <c r="U48" s="21" t="s">
        <v>139</v>
      </c>
      <c r="V48" s="21"/>
      <c r="W48" s="21"/>
      <c r="X48" s="21" t="s">
        <v>139</v>
      </c>
      <c r="Y48" s="21"/>
      <c r="Z48" s="21"/>
      <c r="AA48" s="21" t="s">
        <v>139</v>
      </c>
      <c r="AB48" s="21"/>
      <c r="AC48" s="21">
        <v>0.31371399999999999</v>
      </c>
      <c r="AD48" s="21"/>
      <c r="AE48" s="21">
        <v>17.390899999999998</v>
      </c>
      <c r="AF48" s="21">
        <v>0.82099999999999995</v>
      </c>
      <c r="AG48" s="21"/>
      <c r="AH48" s="21">
        <v>17.456</v>
      </c>
      <c r="AI48" s="21">
        <v>0.52700000000000002</v>
      </c>
      <c r="AJ48" s="21"/>
      <c r="AK48" s="21">
        <v>8.4993300000000005</v>
      </c>
      <c r="AL48" s="21">
        <v>0.189</v>
      </c>
      <c r="AM48" s="21"/>
      <c r="AN48" s="21">
        <v>5.3310000000000004</v>
      </c>
      <c r="AO48" s="21">
        <v>196.417</v>
      </c>
      <c r="AP48" s="21"/>
      <c r="AQ48" s="21">
        <v>0.26469999999999999</v>
      </c>
      <c r="AR48" s="21"/>
      <c r="AS48" s="35"/>
      <c r="AT48" s="21"/>
      <c r="AU48" s="21"/>
      <c r="AV48" s="21">
        <v>31.286300000000001</v>
      </c>
      <c r="AW48" s="21"/>
      <c r="AX48" s="21"/>
      <c r="AY48" s="21" t="s">
        <v>118</v>
      </c>
      <c r="AZ48" s="21" t="s">
        <v>139</v>
      </c>
      <c r="BA48" s="21"/>
      <c r="BB48" s="21"/>
      <c r="BC48" s="21"/>
      <c r="BD48" s="21" t="s">
        <v>139</v>
      </c>
      <c r="BE48" s="21"/>
      <c r="BF48" s="21" t="s">
        <v>139</v>
      </c>
      <c r="BG48" s="21"/>
    </row>
    <row r="49" spans="1:59" x14ac:dyDescent="0.35">
      <c r="A49" s="25">
        <v>1927103</v>
      </c>
      <c r="B49" s="26">
        <v>43736.75</v>
      </c>
      <c r="C49" s="28">
        <v>5.1209699999999998</v>
      </c>
      <c r="D49" s="21"/>
      <c r="E49" s="27">
        <v>1196</v>
      </c>
      <c r="F49" s="29">
        <v>0.67488899999999996</v>
      </c>
      <c r="G49" s="21"/>
      <c r="H49" s="28">
        <v>54.065899999999999</v>
      </c>
      <c r="I49" s="27">
        <v>277.12700000000001</v>
      </c>
      <c r="J49" s="25" t="str">
        <f>CHOOSE(1+ABS(ROUND(Table7[[#This Row],[WINDDIR_AVG °AZ]]/45,0)),"N","NE","E","SE","S","SW","W","NW","N")</f>
        <v>W</v>
      </c>
      <c r="K49" s="21">
        <v>8.69876</v>
      </c>
      <c r="L49" s="21">
        <v>5.64</v>
      </c>
      <c r="M49" s="21"/>
      <c r="N49" s="21">
        <v>48.6</v>
      </c>
      <c r="O49" s="21"/>
      <c r="P49" s="21">
        <v>2.29087</v>
      </c>
      <c r="Q49" s="21"/>
      <c r="R49" s="21" t="s">
        <v>139</v>
      </c>
      <c r="S49" s="21"/>
      <c r="T49" s="21"/>
      <c r="U49" s="21" t="s">
        <v>139</v>
      </c>
      <c r="V49" s="21"/>
      <c r="W49" s="21"/>
      <c r="X49" s="21" t="s">
        <v>139</v>
      </c>
      <c r="Y49" s="21"/>
      <c r="Z49" s="21"/>
      <c r="AA49" s="21" t="s">
        <v>139</v>
      </c>
      <c r="AB49" s="21"/>
      <c r="AC49" s="21">
        <v>1.41429</v>
      </c>
      <c r="AD49" s="21"/>
      <c r="AE49" s="21">
        <v>78.401600000000002</v>
      </c>
      <c r="AF49" s="21">
        <v>2.2999999999999998</v>
      </c>
      <c r="AG49" s="21"/>
      <c r="AH49" s="21">
        <v>48.9024</v>
      </c>
      <c r="AI49" s="21">
        <v>2.4977100000000001</v>
      </c>
      <c r="AJ49" s="21"/>
      <c r="AK49" s="21">
        <v>40.282499999999999</v>
      </c>
      <c r="AL49" s="21">
        <v>0.255</v>
      </c>
      <c r="AM49" s="21"/>
      <c r="AN49" s="21">
        <v>7.1926199999999998</v>
      </c>
      <c r="AO49" s="21">
        <v>265.75</v>
      </c>
      <c r="AP49" s="21"/>
      <c r="AQ49" s="21">
        <v>1.361</v>
      </c>
      <c r="AR49" s="21"/>
      <c r="AS49" s="35" t="s">
        <v>121</v>
      </c>
      <c r="AT49" s="21"/>
      <c r="AU49" s="21"/>
      <c r="AV49" s="21">
        <v>96.377499999999998</v>
      </c>
      <c r="AW49" s="21"/>
      <c r="AX49" s="21"/>
      <c r="AY49" s="21" t="s">
        <v>118</v>
      </c>
      <c r="AZ49" s="21" t="s">
        <v>139</v>
      </c>
      <c r="BA49" s="21"/>
      <c r="BB49" s="21"/>
      <c r="BC49" s="21"/>
      <c r="BD49" s="21" t="s">
        <v>139</v>
      </c>
      <c r="BE49" s="21"/>
      <c r="BF49" s="21" t="s">
        <v>139</v>
      </c>
      <c r="BG49" s="21"/>
    </row>
    <row r="50" spans="1:59" x14ac:dyDescent="0.35">
      <c r="A50" s="25">
        <v>1927204</v>
      </c>
      <c r="B50" s="26">
        <v>43737.25</v>
      </c>
      <c r="C50" s="28">
        <v>7.58467</v>
      </c>
      <c r="D50" s="21"/>
      <c r="E50" s="27">
        <v>4698</v>
      </c>
      <c r="F50" s="29">
        <v>1.0812299999999999</v>
      </c>
      <c r="G50" s="21"/>
      <c r="H50" s="28">
        <v>53.931600000000003</v>
      </c>
      <c r="I50" s="27">
        <v>223.08699999999999</v>
      </c>
      <c r="J50" s="25" t="str">
        <f>CHOOSE(1+ABS(ROUND(Table7[[#This Row],[WINDDIR_AVG °AZ]]/45,0)),"N","NE","E","SE","S","SW","W","NW","N")</f>
        <v>SW</v>
      </c>
      <c r="K50" s="21">
        <v>9.0193300000000001</v>
      </c>
      <c r="L50" s="21">
        <v>5.76</v>
      </c>
      <c r="M50" s="21"/>
      <c r="N50" s="21">
        <v>2.97</v>
      </c>
      <c r="O50" s="21"/>
      <c r="P50" s="21">
        <v>1.7378</v>
      </c>
      <c r="Q50" s="21"/>
      <c r="R50" s="21" t="s">
        <v>139</v>
      </c>
      <c r="S50" s="21"/>
      <c r="T50" s="21"/>
      <c r="U50" s="21" t="s">
        <v>139</v>
      </c>
      <c r="V50" s="21"/>
      <c r="W50" s="21"/>
      <c r="X50" s="21" t="s">
        <v>139</v>
      </c>
      <c r="Y50" s="21"/>
      <c r="Z50" s="21"/>
      <c r="AA50" s="21" t="s">
        <v>139</v>
      </c>
      <c r="AB50" s="21"/>
      <c r="AC50" s="21">
        <v>0.141429</v>
      </c>
      <c r="AD50" s="21"/>
      <c r="AE50" s="21">
        <v>7.84016</v>
      </c>
      <c r="AF50" s="21">
        <v>0.36899999999999999</v>
      </c>
      <c r="AG50" s="21"/>
      <c r="AH50" s="21">
        <v>7.8456400000000004</v>
      </c>
      <c r="AI50" s="21">
        <v>0.19308600000000001</v>
      </c>
      <c r="AJ50" s="21"/>
      <c r="AK50" s="21">
        <v>3.1140400000000001</v>
      </c>
      <c r="AL50" s="21">
        <v>0.14799999999999999</v>
      </c>
      <c r="AM50" s="21"/>
      <c r="AN50" s="21">
        <v>4.1745400000000004</v>
      </c>
      <c r="AO50" s="21">
        <v>74.066699999999997</v>
      </c>
      <c r="AP50" s="21"/>
      <c r="AQ50" s="21">
        <v>0.10290000000000001</v>
      </c>
      <c r="AR50" s="21"/>
      <c r="AS50" s="35" t="s">
        <v>121</v>
      </c>
      <c r="AT50" s="21"/>
      <c r="AU50" s="21"/>
      <c r="AV50" s="21">
        <v>15.1342</v>
      </c>
      <c r="AW50" s="21"/>
      <c r="AX50" s="21"/>
      <c r="AY50" s="21" t="s">
        <v>118</v>
      </c>
      <c r="AZ50" s="21" t="s">
        <v>139</v>
      </c>
      <c r="BA50" s="21"/>
      <c r="BB50" s="21"/>
      <c r="BC50" s="21"/>
      <c r="BD50" s="21" t="s">
        <v>139</v>
      </c>
      <c r="BE50" s="21"/>
      <c r="BF50" s="21" t="s">
        <v>139</v>
      </c>
      <c r="BG50" s="21"/>
    </row>
    <row r="51" spans="1:59" x14ac:dyDescent="0.35">
      <c r="A51" s="25">
        <v>1927205</v>
      </c>
      <c r="B51" s="26">
        <v>43737.75</v>
      </c>
      <c r="C51" s="28">
        <v>1.38686</v>
      </c>
      <c r="D51" s="21"/>
      <c r="E51" s="27">
        <v>220</v>
      </c>
      <c r="F51" s="29">
        <v>0.43803599999999998</v>
      </c>
      <c r="G51" s="21"/>
      <c r="H51" s="28">
        <v>54.095199999999998</v>
      </c>
      <c r="I51" s="27">
        <v>39.950800000000001</v>
      </c>
      <c r="J51" s="25" t="str">
        <f>CHOOSE(1+ABS(ROUND(Table7[[#This Row],[WINDDIR_AVG °AZ]]/45,0)),"N","NE","E","SE","S","SW","W","NW","N")</f>
        <v>NE</v>
      </c>
      <c r="K51" s="21">
        <v>8.7999200000000002</v>
      </c>
      <c r="L51" s="21">
        <v>5.5</v>
      </c>
      <c r="M51" s="21"/>
      <c r="N51" s="21">
        <v>5.86</v>
      </c>
      <c r="O51" s="21"/>
      <c r="P51" s="21">
        <v>3.16228</v>
      </c>
      <c r="Q51" s="21"/>
      <c r="R51" s="21" t="s">
        <v>139</v>
      </c>
      <c r="S51" s="21"/>
      <c r="T51" s="21"/>
      <c r="U51" s="21" t="s">
        <v>139</v>
      </c>
      <c r="V51" s="21"/>
      <c r="W51" s="21"/>
      <c r="X51" s="21" t="s">
        <v>139</v>
      </c>
      <c r="Y51" s="21"/>
      <c r="Z51" s="21"/>
      <c r="AA51" s="21" t="s">
        <v>139</v>
      </c>
      <c r="AB51" s="21"/>
      <c r="AC51" s="21">
        <v>0.370286</v>
      </c>
      <c r="AD51" s="21"/>
      <c r="AE51" s="21">
        <v>20.527000000000001</v>
      </c>
      <c r="AF51" s="21">
        <v>1.1000000000000001</v>
      </c>
      <c r="AG51" s="21"/>
      <c r="AH51" s="21">
        <v>23.388100000000001</v>
      </c>
      <c r="AI51" s="21">
        <v>0.28564299999999998</v>
      </c>
      <c r="AJ51" s="21"/>
      <c r="AK51" s="21">
        <v>4.6067799999999997</v>
      </c>
      <c r="AL51" s="21">
        <v>0.23400000000000001</v>
      </c>
      <c r="AM51" s="21"/>
      <c r="AN51" s="21">
        <v>6.6002900000000002</v>
      </c>
      <c r="AO51" s="21">
        <v>140</v>
      </c>
      <c r="AP51" s="21"/>
      <c r="AQ51" s="21">
        <v>0.27800000000000002</v>
      </c>
      <c r="AR51" s="21"/>
      <c r="AS51" s="35"/>
      <c r="AT51" s="21"/>
      <c r="AU51" s="21"/>
      <c r="AV51" s="21">
        <v>34.595100000000002</v>
      </c>
      <c r="AW51" s="21"/>
      <c r="AX51" s="21"/>
      <c r="AY51" s="21" t="s">
        <v>118</v>
      </c>
      <c r="AZ51" s="21" t="s">
        <v>139</v>
      </c>
      <c r="BA51" s="21"/>
      <c r="BB51" s="21"/>
      <c r="BC51" s="21"/>
      <c r="BD51" s="21" t="s">
        <v>139</v>
      </c>
      <c r="BE51" s="21"/>
      <c r="BF51" s="21" t="s">
        <v>139</v>
      </c>
      <c r="BG51" s="21"/>
    </row>
    <row r="52" spans="1:59" x14ac:dyDescent="0.35">
      <c r="A52" s="25">
        <v>1927408</v>
      </c>
      <c r="B52" s="26">
        <v>43739.25</v>
      </c>
      <c r="C52" s="28">
        <v>4.2741499999999997</v>
      </c>
      <c r="D52" s="21"/>
      <c r="E52" s="27">
        <v>5268</v>
      </c>
      <c r="F52" s="29">
        <v>0.75995199999999996</v>
      </c>
      <c r="G52" s="21"/>
      <c r="H52" s="28">
        <v>54.120699999999999</v>
      </c>
      <c r="I52" s="27">
        <v>263.33800000000002</v>
      </c>
      <c r="J52" s="25" t="str">
        <f>CHOOSE(1+ABS(ROUND(Table7[[#This Row],[WINDDIR_AVG °AZ]]/45,0)),"N","NE","E","SE","S","SW","W","NW","N")</f>
        <v>W</v>
      </c>
      <c r="K52" s="21">
        <v>9.6182200000000009</v>
      </c>
      <c r="L52" s="21">
        <v>5.16</v>
      </c>
      <c r="M52" s="21"/>
      <c r="N52" s="21">
        <v>4.99</v>
      </c>
      <c r="O52" s="21"/>
      <c r="P52" s="21">
        <v>6.91831</v>
      </c>
      <c r="Q52" s="21"/>
      <c r="R52" s="21" t="s">
        <v>139</v>
      </c>
      <c r="S52" s="21"/>
      <c r="T52" s="21"/>
      <c r="U52" s="21" t="s">
        <v>139</v>
      </c>
      <c r="V52" s="21"/>
      <c r="W52" s="21"/>
      <c r="X52" s="21" t="s">
        <v>139</v>
      </c>
      <c r="Y52" s="21"/>
      <c r="Z52" s="21"/>
      <c r="AA52" s="21" t="s">
        <v>139</v>
      </c>
      <c r="AB52" s="21"/>
      <c r="AC52" s="21">
        <v>0.21857099999999999</v>
      </c>
      <c r="AD52" s="21"/>
      <c r="AE52" s="21">
        <v>12.1166</v>
      </c>
      <c r="AF52" s="21">
        <v>0.57999999999999996</v>
      </c>
      <c r="AG52" s="21"/>
      <c r="AH52" s="21">
        <v>12.331899999999999</v>
      </c>
      <c r="AI52" s="21">
        <v>0.65985700000000003</v>
      </c>
      <c r="AJ52" s="21"/>
      <c r="AK52" s="21">
        <v>10.641999999999999</v>
      </c>
      <c r="AL52" s="21">
        <v>0.19900000000000001</v>
      </c>
      <c r="AM52" s="21"/>
      <c r="AN52" s="21">
        <v>5.6130699999999996</v>
      </c>
      <c r="AO52" s="21">
        <v>63.083300000000001</v>
      </c>
      <c r="AP52" s="21"/>
      <c r="AQ52" s="21">
        <v>0.20250000000000001</v>
      </c>
      <c r="AR52" s="21"/>
      <c r="AS52" s="35" t="s">
        <v>121</v>
      </c>
      <c r="AT52" s="21"/>
      <c r="AU52" s="21"/>
      <c r="AV52" s="21">
        <v>28.587</v>
      </c>
      <c r="AW52" s="21"/>
      <c r="AX52" s="21"/>
      <c r="AY52" s="21" t="s">
        <v>118</v>
      </c>
      <c r="AZ52" s="21" t="s">
        <v>139</v>
      </c>
      <c r="BA52" s="21"/>
      <c r="BB52" s="21"/>
      <c r="BC52" s="21"/>
      <c r="BD52" s="21" t="s">
        <v>139</v>
      </c>
      <c r="BE52" s="21"/>
      <c r="BF52" s="21" t="s">
        <v>139</v>
      </c>
      <c r="BG52" s="21"/>
    </row>
    <row r="53" spans="1:59" x14ac:dyDescent="0.35">
      <c r="B53" s="6"/>
      <c r="C53" s="14"/>
      <c r="D53" s="14"/>
      <c r="E53" s="13"/>
      <c r="F53" s="14"/>
      <c r="G53" s="14"/>
      <c r="H53" s="14"/>
      <c r="I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35"/>
      <c r="AT53" s="14"/>
      <c r="AU53" s="14"/>
      <c r="AV53" s="14"/>
      <c r="AW53" s="14"/>
      <c r="AX53" s="14"/>
      <c r="AY53" s="14"/>
      <c r="AZ53" s="14"/>
      <c r="BA53" s="14"/>
      <c r="BB53" s="14"/>
      <c r="BC53" s="14"/>
      <c r="BD53" s="14"/>
      <c r="BE53" s="14"/>
      <c r="BF53" s="14"/>
      <c r="BG53" s="14"/>
    </row>
    <row r="54" spans="1:59" x14ac:dyDescent="0.35">
      <c r="B54" s="6"/>
      <c r="C54" s="14"/>
      <c r="D54" s="14"/>
      <c r="E54" s="13"/>
      <c r="F54" s="14"/>
      <c r="G54" s="14"/>
      <c r="H54" s="14"/>
      <c r="I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35"/>
      <c r="AT54" s="14"/>
      <c r="AU54" s="14"/>
      <c r="AV54" s="14"/>
      <c r="AW54" s="14"/>
      <c r="AX54" s="14"/>
      <c r="AY54" s="14"/>
      <c r="AZ54" s="14"/>
      <c r="BA54" s="14"/>
      <c r="BB54" s="14"/>
      <c r="BC54" s="14"/>
      <c r="BD54" s="14"/>
      <c r="BE54" s="14"/>
      <c r="BF54" s="14"/>
      <c r="BG54" s="14"/>
    </row>
    <row r="55" spans="1:59" x14ac:dyDescent="0.35">
      <c r="B55" s="6"/>
      <c r="C55" s="14"/>
      <c r="D55" s="14"/>
      <c r="E55" s="13"/>
      <c r="F55" s="14"/>
      <c r="G55" s="14"/>
      <c r="H55" s="14"/>
      <c r="I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35"/>
      <c r="AT55" s="14"/>
      <c r="AU55" s="14"/>
      <c r="AV55" s="14"/>
      <c r="AW55" s="14"/>
      <c r="AX55" s="14"/>
      <c r="AY55" s="14"/>
      <c r="AZ55" s="14"/>
      <c r="BA55" s="14"/>
      <c r="BB55" s="14"/>
      <c r="BC55" s="14"/>
      <c r="BD55" s="14"/>
      <c r="BE55" s="14"/>
      <c r="BF55" s="14"/>
      <c r="BG55" s="14"/>
    </row>
    <row r="56" spans="1:59" x14ac:dyDescent="0.35">
      <c r="B56" s="6"/>
      <c r="C56" s="14"/>
      <c r="D56" s="14"/>
      <c r="E56" s="13"/>
      <c r="F56" s="14"/>
      <c r="G56" s="14"/>
      <c r="H56" s="14"/>
      <c r="I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35"/>
      <c r="AT56" s="14"/>
      <c r="AU56" s="14"/>
      <c r="AV56" s="14"/>
      <c r="AW56" s="14"/>
      <c r="AX56" s="14"/>
      <c r="AY56" s="14"/>
      <c r="AZ56" s="14"/>
      <c r="BA56" s="14"/>
      <c r="BB56" s="14"/>
      <c r="BC56" s="14"/>
      <c r="BD56" s="14"/>
      <c r="BE56" s="14"/>
      <c r="BF56" s="14"/>
      <c r="BG56" s="14"/>
    </row>
    <row r="57" spans="1:59" x14ac:dyDescent="0.35">
      <c r="B57" s="6"/>
      <c r="C57" s="14"/>
      <c r="D57" s="14"/>
      <c r="E57" s="23"/>
      <c r="F57" s="14"/>
      <c r="G57" s="14"/>
      <c r="H57" s="14"/>
      <c r="I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35"/>
      <c r="AT57" s="14"/>
      <c r="AU57" s="14"/>
      <c r="AV57" s="14"/>
      <c r="AW57" s="14"/>
      <c r="AX57" s="14"/>
      <c r="AY57" s="14"/>
      <c r="AZ57" s="14"/>
      <c r="BA57" s="14"/>
      <c r="BB57" s="14"/>
      <c r="BC57" s="14"/>
      <c r="BD57" s="14"/>
      <c r="BE57" s="14"/>
      <c r="BF57" s="14"/>
      <c r="BG57" s="14"/>
    </row>
    <row r="58" spans="1:59" x14ac:dyDescent="0.35">
      <c r="B58" s="6"/>
      <c r="C58" s="14"/>
      <c r="D58" s="14"/>
      <c r="E58" s="23"/>
      <c r="F58" s="14"/>
      <c r="G58" s="14"/>
      <c r="H58" s="14"/>
      <c r="I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35"/>
      <c r="AT58" s="14"/>
      <c r="AU58" s="14"/>
      <c r="AV58" s="14"/>
      <c r="AW58" s="14"/>
      <c r="AX58" s="14"/>
      <c r="AY58" s="14"/>
      <c r="AZ58" s="14"/>
      <c r="BA58" s="14"/>
      <c r="BB58" s="14"/>
      <c r="BC58" s="14"/>
      <c r="BD58" s="14"/>
      <c r="BE58" s="14"/>
      <c r="BF58" s="14"/>
      <c r="BG58" s="14"/>
    </row>
    <row r="59" spans="1:59" x14ac:dyDescent="0.35">
      <c r="B59" s="6"/>
      <c r="C59" s="14"/>
      <c r="D59" s="14"/>
      <c r="E59" s="13"/>
      <c r="F59" s="14"/>
      <c r="G59" s="14"/>
      <c r="H59" s="14"/>
      <c r="I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35"/>
      <c r="AT59" s="14"/>
      <c r="AU59" s="14"/>
      <c r="AV59" s="14"/>
      <c r="AW59" s="14"/>
      <c r="AX59" s="14"/>
      <c r="AY59" s="14"/>
      <c r="AZ59" s="14"/>
      <c r="BA59" s="14"/>
      <c r="BB59" s="14"/>
      <c r="BC59" s="14"/>
      <c r="BD59" s="14"/>
      <c r="BE59" s="14"/>
      <c r="BF59" s="14"/>
      <c r="BG59" s="14"/>
    </row>
    <row r="60" spans="1:59" x14ac:dyDescent="0.35">
      <c r="B60" s="6"/>
      <c r="C60" s="14"/>
      <c r="D60" s="14"/>
      <c r="E60" s="13"/>
      <c r="F60" s="14"/>
      <c r="G60" s="14"/>
      <c r="H60" s="14"/>
      <c r="I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35"/>
      <c r="AT60" s="14"/>
      <c r="AU60" s="14"/>
      <c r="AV60" s="14"/>
      <c r="AW60" s="14"/>
      <c r="AX60" s="14"/>
      <c r="AY60" s="14"/>
      <c r="AZ60" s="14"/>
      <c r="BA60" s="14"/>
      <c r="BB60" s="14"/>
      <c r="BC60" s="14"/>
      <c r="BD60" s="14"/>
      <c r="BE60" s="14"/>
      <c r="BF60" s="14"/>
      <c r="BG60" s="14"/>
    </row>
    <row r="61" spans="1:59" x14ac:dyDescent="0.35">
      <c r="B61" s="6"/>
      <c r="C61" s="14"/>
      <c r="D61" s="14"/>
      <c r="E61" s="13"/>
      <c r="F61" s="14"/>
      <c r="G61" s="14"/>
      <c r="H61" s="14"/>
      <c r="I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35"/>
      <c r="AT61" s="14"/>
      <c r="AU61" s="14"/>
      <c r="AV61" s="14"/>
      <c r="AW61" s="14"/>
      <c r="AX61" s="14"/>
      <c r="AY61" s="14"/>
      <c r="AZ61" s="14"/>
      <c r="BA61" s="14"/>
      <c r="BB61" s="14"/>
      <c r="BC61" s="14"/>
      <c r="BD61" s="14"/>
      <c r="BE61" s="14"/>
      <c r="BF61" s="14"/>
      <c r="BG61" s="14"/>
    </row>
    <row r="62" spans="1:59" x14ac:dyDescent="0.35">
      <c r="B62" s="6"/>
      <c r="C62" s="14"/>
      <c r="D62" s="14"/>
      <c r="E62" s="13"/>
      <c r="F62" s="14"/>
      <c r="G62" s="14"/>
      <c r="H62" s="14"/>
      <c r="I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35"/>
      <c r="AT62" s="14"/>
      <c r="AU62" s="14"/>
      <c r="AV62" s="14"/>
      <c r="AW62" s="14"/>
      <c r="AX62" s="14"/>
      <c r="AY62" s="14"/>
      <c r="AZ62" s="14"/>
      <c r="BA62" s="14"/>
      <c r="BB62" s="14"/>
      <c r="BC62" s="14"/>
      <c r="BD62" s="14"/>
      <c r="BE62" s="14"/>
      <c r="BF62" s="14"/>
      <c r="BG62" s="14"/>
    </row>
    <row r="63" spans="1:59" x14ac:dyDescent="0.35">
      <c r="B63" s="6"/>
      <c r="C63" s="14"/>
      <c r="D63" s="14"/>
      <c r="E63" s="13"/>
      <c r="F63" s="14"/>
      <c r="G63" s="14"/>
      <c r="H63" s="14"/>
      <c r="I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35"/>
      <c r="AT63" s="14"/>
      <c r="AU63" s="14"/>
      <c r="AV63" s="14"/>
      <c r="AW63" s="14"/>
      <c r="AX63" s="14"/>
      <c r="AY63" s="14"/>
      <c r="AZ63" s="14"/>
      <c r="BA63" s="14"/>
      <c r="BB63" s="14"/>
      <c r="BC63" s="14"/>
      <c r="BD63" s="14"/>
      <c r="BE63" s="14"/>
      <c r="BF63" s="14"/>
      <c r="BG63" s="14"/>
    </row>
    <row r="64" spans="1:59" x14ac:dyDescent="0.35">
      <c r="B64" s="6"/>
      <c r="C64" s="14"/>
      <c r="D64" s="14"/>
      <c r="E64" s="13"/>
      <c r="F64" s="14"/>
      <c r="G64" s="14"/>
      <c r="H64" s="14"/>
      <c r="I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35"/>
      <c r="AT64" s="14"/>
      <c r="AU64" s="14"/>
      <c r="AV64" s="14"/>
      <c r="AW64" s="14"/>
      <c r="AX64" s="14"/>
      <c r="AY64" s="14"/>
      <c r="AZ64" s="14"/>
      <c r="BA64" s="14"/>
      <c r="BB64" s="14"/>
      <c r="BC64" s="14"/>
      <c r="BD64" s="14"/>
      <c r="BE64" s="14"/>
      <c r="BF64" s="14"/>
      <c r="BG64" s="14"/>
    </row>
    <row r="65" spans="2:59" x14ac:dyDescent="0.35">
      <c r="B65" s="6"/>
      <c r="C65" s="14"/>
      <c r="D65" s="14"/>
      <c r="E65" s="13"/>
      <c r="F65" s="14"/>
      <c r="G65" s="14"/>
      <c r="H65" s="14"/>
      <c r="I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35"/>
      <c r="AT65" s="14"/>
      <c r="AU65" s="14"/>
      <c r="AV65" s="14"/>
      <c r="AW65" s="14"/>
      <c r="AX65" s="14"/>
      <c r="AY65" s="14"/>
      <c r="AZ65" s="14"/>
      <c r="BA65" s="14"/>
      <c r="BB65" s="14"/>
      <c r="BC65" s="14"/>
      <c r="BD65" s="14"/>
      <c r="BE65" s="14"/>
      <c r="BF65" s="14"/>
      <c r="BG65" s="14"/>
    </row>
    <row r="66" spans="2:59" x14ac:dyDescent="0.35">
      <c r="B66" s="6"/>
      <c r="C66" s="14"/>
      <c r="D66" s="14"/>
      <c r="E66" s="13"/>
      <c r="F66" s="14"/>
      <c r="G66" s="14"/>
      <c r="H66" s="14"/>
      <c r="I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35"/>
      <c r="AT66" s="14"/>
      <c r="AU66" s="14"/>
      <c r="AV66" s="14"/>
      <c r="AW66" s="14"/>
      <c r="AX66" s="14"/>
      <c r="AY66" s="14"/>
      <c r="AZ66" s="14"/>
      <c r="BA66" s="14"/>
      <c r="BB66" s="14"/>
      <c r="BC66" s="14"/>
      <c r="BD66" s="14"/>
      <c r="BE66" s="14"/>
      <c r="BF66" s="14"/>
      <c r="BG66" s="14"/>
    </row>
    <row r="67" spans="2:59" x14ac:dyDescent="0.35">
      <c r="B67" s="6"/>
      <c r="C67" s="14"/>
      <c r="D67" s="14"/>
      <c r="E67" s="13"/>
      <c r="F67" s="14"/>
      <c r="G67" s="14"/>
      <c r="H67" s="14"/>
      <c r="I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35"/>
      <c r="AT67" s="14"/>
      <c r="AU67" s="14"/>
      <c r="AV67" s="14"/>
      <c r="AW67" s="14"/>
      <c r="AX67" s="14"/>
      <c r="AY67" s="14"/>
      <c r="AZ67" s="14"/>
      <c r="BA67" s="14"/>
      <c r="BB67" s="14"/>
      <c r="BC67" s="14"/>
      <c r="BD67" s="14"/>
      <c r="BE67" s="14"/>
      <c r="BF67" s="14"/>
      <c r="BG67" s="14"/>
    </row>
    <row r="68" spans="2:59" x14ac:dyDescent="0.35">
      <c r="B68" s="6"/>
      <c r="C68" s="14"/>
      <c r="D68" s="14"/>
      <c r="E68" s="23"/>
      <c r="F68" s="14"/>
      <c r="G68" s="14"/>
      <c r="H68" s="14"/>
      <c r="I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35"/>
      <c r="AT68" s="14"/>
      <c r="AU68" s="14"/>
      <c r="AV68" s="14"/>
      <c r="AW68" s="14"/>
      <c r="AX68" s="14"/>
      <c r="AY68" s="14"/>
      <c r="AZ68" s="14"/>
      <c r="BA68" s="14"/>
      <c r="BB68" s="14"/>
      <c r="BC68" s="14"/>
      <c r="BD68" s="14"/>
      <c r="BE68" s="14"/>
      <c r="BF68" s="14"/>
      <c r="BG68" s="14"/>
    </row>
    <row r="69" spans="2:59" x14ac:dyDescent="0.35">
      <c r="B69" s="6"/>
      <c r="C69" s="14"/>
      <c r="D69" s="14"/>
      <c r="E69" s="23"/>
      <c r="F69" s="14"/>
      <c r="G69" s="14"/>
      <c r="H69" s="14"/>
      <c r="I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35"/>
      <c r="AT69" s="14"/>
      <c r="AU69" s="14"/>
      <c r="AV69" s="14"/>
      <c r="AW69" s="14"/>
      <c r="AX69" s="14"/>
      <c r="AY69" s="14"/>
      <c r="AZ69" s="14"/>
      <c r="BA69" s="14"/>
      <c r="BB69" s="14"/>
      <c r="BC69" s="14"/>
      <c r="BD69" s="14"/>
      <c r="BE69" s="14"/>
      <c r="BF69" s="14"/>
      <c r="BG69" s="14"/>
    </row>
    <row r="70" spans="2:59" x14ac:dyDescent="0.35">
      <c r="B70" s="6"/>
      <c r="C70" s="14"/>
      <c r="D70" s="14"/>
      <c r="E70" s="13"/>
      <c r="F70" s="14"/>
      <c r="G70" s="14"/>
      <c r="H70" s="14"/>
      <c r="I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35"/>
      <c r="AT70" s="14"/>
      <c r="AU70" s="14"/>
      <c r="AV70" s="14"/>
      <c r="AW70" s="14"/>
      <c r="AX70" s="14"/>
      <c r="AY70" s="14"/>
      <c r="AZ70" s="14"/>
      <c r="BA70" s="14"/>
      <c r="BB70" s="14"/>
      <c r="BC70" s="14"/>
      <c r="BD70" s="14"/>
      <c r="BE70" s="14"/>
      <c r="BF70" s="14"/>
      <c r="BG70" s="14"/>
    </row>
  </sheetData>
  <hyperlinks>
    <hyperlink ref="A2" r:id="rId1" display="www.adirondacklakessurvey.org"/>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67"/>
  <sheetViews>
    <sheetView zoomScale="70" zoomScaleNormal="70" workbookViewId="0">
      <selection activeCell="H2" sqref="H2"/>
    </sheetView>
  </sheetViews>
  <sheetFormatPr defaultRowHeight="14.5" x14ac:dyDescent="0.35"/>
  <cols>
    <col min="1" max="1" width="9.453125" style="15" customWidth="1"/>
    <col min="2" max="2" width="15.26953125" style="15" customWidth="1"/>
    <col min="3" max="3" width="10" style="15" bestFit="1" customWidth="1"/>
    <col min="4" max="4" width="10.81640625" style="15" bestFit="1" customWidth="1"/>
    <col min="5" max="5" width="8.81640625" style="15" bestFit="1" customWidth="1"/>
    <col min="6" max="8" width="9.453125" style="15" bestFit="1" customWidth="1"/>
    <col min="9" max="9" width="8.81640625" style="15" bestFit="1" customWidth="1"/>
    <col min="10" max="10" width="10.26953125" style="15" bestFit="1" customWidth="1"/>
    <col min="11" max="11" width="10.1796875" style="15" bestFit="1" customWidth="1"/>
    <col min="12" max="12" width="6.26953125" style="15" bestFit="1" customWidth="1"/>
    <col min="13" max="13" width="14.36328125" style="15" bestFit="1" customWidth="1"/>
    <col min="14" max="14" width="14" style="15" bestFit="1" customWidth="1"/>
    <col min="15" max="15" width="12.1796875" style="15" bestFit="1" customWidth="1"/>
    <col min="16" max="16" width="19.453125" style="15" bestFit="1" customWidth="1"/>
    <col min="17" max="17" width="11.1796875" style="15" bestFit="1" customWidth="1"/>
    <col min="18" max="18" width="13.26953125" style="15" bestFit="1" customWidth="1"/>
    <col min="19" max="19" width="11.54296875" style="15" bestFit="1" customWidth="1"/>
    <col min="20" max="20" width="12.54296875" style="15" bestFit="1" customWidth="1"/>
    <col min="21" max="21" width="19.08984375" style="15" bestFit="1" customWidth="1"/>
    <col min="22" max="22" width="22.1796875" style="37" bestFit="1" customWidth="1"/>
    <col min="23" max="16384" width="8.7265625" style="15"/>
  </cols>
  <sheetData>
    <row r="1" spans="1:22" ht="15.5" x14ac:dyDescent="0.35">
      <c r="A1" s="11" t="s">
        <v>98</v>
      </c>
    </row>
    <row r="2" spans="1:22" x14ac:dyDescent="0.35">
      <c r="A2" s="16" t="s">
        <v>99</v>
      </c>
      <c r="H2" s="35"/>
    </row>
    <row r="3" spans="1:22" x14ac:dyDescent="0.35">
      <c r="A3" s="16"/>
    </row>
    <row r="4" spans="1:22" x14ac:dyDescent="0.35">
      <c r="A4" s="17" t="s">
        <v>187</v>
      </c>
    </row>
    <row r="6" spans="1:22" ht="16.5" x14ac:dyDescent="0.35">
      <c r="A6" s="18" t="s">
        <v>0</v>
      </c>
      <c r="B6" s="19" t="s">
        <v>1</v>
      </c>
      <c r="C6" s="18" t="s">
        <v>44</v>
      </c>
      <c r="D6" s="18" t="s">
        <v>45</v>
      </c>
      <c r="E6" s="18" t="s">
        <v>46</v>
      </c>
      <c r="F6" s="18" t="s">
        <v>47</v>
      </c>
      <c r="G6" s="18" t="s">
        <v>48</v>
      </c>
      <c r="H6" s="18" t="s">
        <v>49</v>
      </c>
      <c r="I6" s="18" t="s">
        <v>50</v>
      </c>
      <c r="J6" s="18" t="s">
        <v>51</v>
      </c>
      <c r="K6" s="18" t="s">
        <v>111</v>
      </c>
      <c r="L6" s="18" t="s">
        <v>7</v>
      </c>
      <c r="M6" s="18" t="s">
        <v>23</v>
      </c>
      <c r="N6" s="15" t="s">
        <v>100</v>
      </c>
      <c r="O6" s="15" t="s">
        <v>110</v>
      </c>
      <c r="P6" s="15" t="s">
        <v>101</v>
      </c>
      <c r="Q6" s="15" t="s">
        <v>102</v>
      </c>
      <c r="R6" s="15" t="s">
        <v>103</v>
      </c>
      <c r="S6" s="15" t="s">
        <v>104</v>
      </c>
      <c r="T6" s="15" t="s">
        <v>105</v>
      </c>
      <c r="U6" s="15" t="s">
        <v>106</v>
      </c>
      <c r="V6" s="38" t="s">
        <v>8</v>
      </c>
    </row>
    <row r="7" spans="1:22" x14ac:dyDescent="0.35">
      <c r="A7" s="15" t="s">
        <v>129</v>
      </c>
      <c r="B7" s="20">
        <v>43631.364583333336</v>
      </c>
      <c r="C7" s="21">
        <v>0.125</v>
      </c>
      <c r="D7" s="21">
        <v>-9.0342900000000004E-3</v>
      </c>
      <c r="E7" s="21">
        <v>0.10299999999999999</v>
      </c>
      <c r="F7" s="21">
        <v>0.13400000000000001</v>
      </c>
      <c r="G7" s="21">
        <v>1E-3</v>
      </c>
      <c r="H7" s="21">
        <v>6.0999999999999999E-2</v>
      </c>
      <c r="I7" s="21">
        <v>1.0999999999999999E-2</v>
      </c>
      <c r="J7" s="21">
        <v>-1.7871399999999999E-2</v>
      </c>
      <c r="K7" s="21">
        <v>0.21929999999999999</v>
      </c>
      <c r="L7" s="21">
        <v>5.92</v>
      </c>
      <c r="M7" s="21">
        <v>1.1399999999999999</v>
      </c>
      <c r="N7" s="21" t="s">
        <v>139</v>
      </c>
      <c r="O7" s="21"/>
      <c r="P7" s="21">
        <v>46.389749327807742</v>
      </c>
      <c r="Q7" s="21"/>
      <c r="R7" s="21" t="s">
        <v>139</v>
      </c>
      <c r="S7" s="21"/>
      <c r="T7" s="21" t="s">
        <v>139</v>
      </c>
      <c r="U7" s="21"/>
      <c r="V7" s="39" t="s">
        <v>163</v>
      </c>
    </row>
    <row r="8" spans="1:22" x14ac:dyDescent="0.35">
      <c r="A8" s="15" t="s">
        <v>130</v>
      </c>
      <c r="B8" s="20">
        <v>43640.4375</v>
      </c>
      <c r="C8" s="21">
        <v>6.9000000000000006E-2</v>
      </c>
      <c r="D8" s="21">
        <v>1.31086E-2</v>
      </c>
      <c r="E8" s="21">
        <v>0.187</v>
      </c>
      <c r="F8" s="21">
        <v>0.13800000000000001</v>
      </c>
      <c r="G8" s="21">
        <v>1E-3</v>
      </c>
      <c r="H8" s="21">
        <v>0.05</v>
      </c>
      <c r="I8" s="21">
        <v>1.0999999999999999E-2</v>
      </c>
      <c r="J8" s="21">
        <v>1.0568599999999999E-2</v>
      </c>
      <c r="K8" s="21">
        <v>0.2495</v>
      </c>
      <c r="L8" s="21">
        <v>5.93</v>
      </c>
      <c r="M8" s="21">
        <v>1.101</v>
      </c>
      <c r="N8" s="21" t="s">
        <v>139</v>
      </c>
      <c r="O8" s="21">
        <v>84.175764983617682</v>
      </c>
      <c r="P8" s="21">
        <v>57.208310775008727</v>
      </c>
      <c r="Q8" s="21"/>
      <c r="R8" s="21" t="s">
        <v>139</v>
      </c>
      <c r="S8" s="21"/>
      <c r="T8" s="21" t="s">
        <v>139</v>
      </c>
      <c r="U8" s="21"/>
      <c r="V8" s="39" t="s">
        <v>163</v>
      </c>
    </row>
    <row r="9" spans="1:22" x14ac:dyDescent="0.35">
      <c r="A9" s="15" t="s">
        <v>131</v>
      </c>
      <c r="B9" s="20">
        <v>43644.368055555555</v>
      </c>
      <c r="C9" s="21">
        <v>4.1000000000000002E-2</v>
      </c>
      <c r="D9" s="21">
        <v>-8.0157100000000005E-3</v>
      </c>
      <c r="E9" s="21">
        <v>0.27600000000000002</v>
      </c>
      <c r="F9" s="21">
        <v>0.123</v>
      </c>
      <c r="G9" s="21">
        <v>0</v>
      </c>
      <c r="H9" s="21">
        <v>5.6000000000000001E-2</v>
      </c>
      <c r="I9" s="21">
        <v>1.2E-2</v>
      </c>
      <c r="J9" s="21">
        <v>9.4500000000000001E-3</v>
      </c>
      <c r="K9" s="21">
        <v>0.21879999999999999</v>
      </c>
      <c r="L9" s="21">
        <v>6.65</v>
      </c>
      <c r="M9" s="21">
        <v>1.099</v>
      </c>
      <c r="N9" s="21" t="s">
        <v>139</v>
      </c>
      <c r="O9" s="21">
        <v>73.964208077063972</v>
      </c>
      <c r="P9" s="21">
        <v>61.227470726058584</v>
      </c>
      <c r="Q9" s="21"/>
      <c r="R9" s="21" t="s">
        <v>139</v>
      </c>
      <c r="S9" s="21">
        <v>24.939966740051972</v>
      </c>
      <c r="T9" s="21" t="s">
        <v>139</v>
      </c>
      <c r="U9" s="21"/>
      <c r="V9" s="39" t="s">
        <v>163</v>
      </c>
    </row>
    <row r="10" spans="1:22" x14ac:dyDescent="0.35">
      <c r="A10" s="15" t="s">
        <v>132</v>
      </c>
      <c r="B10" s="20">
        <v>43654.375</v>
      </c>
      <c r="C10" s="21">
        <v>6.7000000000000004E-2</v>
      </c>
      <c r="D10" s="21">
        <v>3.35243E-2</v>
      </c>
      <c r="E10" s="21">
        <v>0.32900000000000001</v>
      </c>
      <c r="F10" s="21">
        <v>0.14199999999999999</v>
      </c>
      <c r="G10" s="21">
        <v>2E-3</v>
      </c>
      <c r="H10" s="21">
        <v>5.8000000000000003E-2</v>
      </c>
      <c r="I10" s="21">
        <v>8.5999999999999993E-2</v>
      </c>
      <c r="J10" s="21">
        <v>3.2528599999999998E-2</v>
      </c>
      <c r="K10" s="22">
        <v>0.12640000000000001</v>
      </c>
      <c r="L10" s="21">
        <v>6.19</v>
      </c>
      <c r="M10" s="21">
        <v>1.1870000000000001</v>
      </c>
      <c r="N10" s="21" t="s">
        <v>139</v>
      </c>
      <c r="O10" s="21">
        <v>37.798252464319035</v>
      </c>
      <c r="P10" s="21">
        <v>45.714240180537736</v>
      </c>
      <c r="Q10" s="21"/>
      <c r="R10" s="21" t="s">
        <v>139</v>
      </c>
      <c r="S10" s="21">
        <v>29.63114668589623</v>
      </c>
      <c r="T10" s="21" t="s">
        <v>139</v>
      </c>
      <c r="U10" s="21"/>
      <c r="V10" s="39" t="s">
        <v>163</v>
      </c>
    </row>
    <row r="11" spans="1:22" x14ac:dyDescent="0.35">
      <c r="A11" s="15" t="s">
        <v>133</v>
      </c>
      <c r="B11" s="20">
        <v>43670.385416666664</v>
      </c>
      <c r="C11" s="21">
        <v>-8.4000000000000005E-2</v>
      </c>
      <c r="D11" s="21">
        <v>4.0565700000000003E-2</v>
      </c>
      <c r="E11" s="21">
        <v>0.221</v>
      </c>
      <c r="F11" s="21">
        <v>0.108</v>
      </c>
      <c r="G11" s="21">
        <v>2E-3</v>
      </c>
      <c r="H11" s="21">
        <v>6.4000000000000001E-2</v>
      </c>
      <c r="I11" s="21">
        <v>2.7E-2</v>
      </c>
      <c r="J11" s="21">
        <v>2.6357100000000001E-2</v>
      </c>
      <c r="K11" s="21">
        <v>0.26419999999999999</v>
      </c>
      <c r="L11" s="21">
        <v>6.19</v>
      </c>
      <c r="M11" s="21">
        <v>1.006</v>
      </c>
      <c r="N11" s="21" t="s">
        <v>139</v>
      </c>
      <c r="O11" s="21">
        <v>82.60712060187538</v>
      </c>
      <c r="P11" s="21">
        <v>74.868761536425367</v>
      </c>
      <c r="Q11" s="21"/>
      <c r="R11" s="21" t="s">
        <v>139</v>
      </c>
      <c r="S11" s="21"/>
      <c r="T11" s="21" t="s">
        <v>139</v>
      </c>
      <c r="U11" s="21"/>
      <c r="V11" s="39" t="s">
        <v>163</v>
      </c>
    </row>
    <row r="12" spans="1:22" x14ac:dyDescent="0.35">
      <c r="A12" s="15" t="s">
        <v>134</v>
      </c>
      <c r="B12" s="20">
        <v>43679.375</v>
      </c>
      <c r="C12" s="21">
        <v>-0.08</v>
      </c>
      <c r="D12" s="21">
        <v>4.47286E-2</v>
      </c>
      <c r="E12" s="21">
        <v>0.14000000000000001</v>
      </c>
      <c r="F12" s="21">
        <v>0.126</v>
      </c>
      <c r="G12" s="21">
        <v>2E-3</v>
      </c>
      <c r="H12" s="21">
        <v>6.7000000000000004E-2</v>
      </c>
      <c r="I12" s="21">
        <v>2.1000000000000001E-2</v>
      </c>
      <c r="J12" s="21">
        <v>3.4585699999999997E-2</v>
      </c>
      <c r="K12" s="22">
        <v>0.44979999999999998</v>
      </c>
      <c r="L12" s="21">
        <v>6.34</v>
      </c>
      <c r="M12" s="21">
        <v>1.252</v>
      </c>
      <c r="N12" s="21" t="s">
        <v>139</v>
      </c>
      <c r="O12" s="21">
        <v>59.592561643309281</v>
      </c>
      <c r="P12" s="21">
        <v>63.027338943141864</v>
      </c>
      <c r="Q12" s="21">
        <v>7.0942007482930594</v>
      </c>
      <c r="R12" s="21" t="s">
        <v>139</v>
      </c>
      <c r="S12" s="21"/>
      <c r="T12" s="21" t="s">
        <v>139</v>
      </c>
      <c r="U12" s="21"/>
      <c r="V12" s="39" t="s">
        <v>163</v>
      </c>
    </row>
    <row r="13" spans="1:22" x14ac:dyDescent="0.35">
      <c r="A13" s="15" t="s">
        <v>135</v>
      </c>
      <c r="B13" s="20">
        <v>43691.4375</v>
      </c>
      <c r="C13" s="21">
        <v>0.123</v>
      </c>
      <c r="D13" s="21">
        <v>2.6970000000000001E-2</v>
      </c>
      <c r="E13" s="21">
        <v>0.36699999999999999</v>
      </c>
      <c r="F13" s="21">
        <v>1.9E-2</v>
      </c>
      <c r="G13" s="21">
        <v>0</v>
      </c>
      <c r="H13" s="21">
        <v>5.8000000000000003E-2</v>
      </c>
      <c r="I13" s="21">
        <v>3.4000000000000002E-2</v>
      </c>
      <c r="J13" s="21">
        <v>4.0371400000000002E-2</v>
      </c>
      <c r="K13" s="22">
        <v>0.2853</v>
      </c>
      <c r="L13" s="21">
        <v>6.09</v>
      </c>
      <c r="M13" s="21">
        <v>0.97899999999999998</v>
      </c>
      <c r="N13" s="21" t="s">
        <v>139</v>
      </c>
      <c r="O13" s="21">
        <v>60.204197700455751</v>
      </c>
      <c r="P13" s="21">
        <v>72.251288675243416</v>
      </c>
      <c r="Q13" s="21">
        <v>8.7715099227303277</v>
      </c>
      <c r="R13" s="21" t="s">
        <v>139</v>
      </c>
      <c r="S13" s="21"/>
      <c r="T13" s="21" t="s">
        <v>139</v>
      </c>
      <c r="U13" s="21"/>
      <c r="V13" s="39" t="s">
        <v>163</v>
      </c>
    </row>
    <row r="14" spans="1:22" x14ac:dyDescent="0.35">
      <c r="A14" s="15" t="s">
        <v>136</v>
      </c>
      <c r="B14" s="20">
        <v>43704.434027777781</v>
      </c>
      <c r="C14" s="22">
        <v>0.10199999999999999</v>
      </c>
      <c r="D14" s="21">
        <v>0.26305699999999999</v>
      </c>
      <c r="E14" s="22">
        <v>0.186</v>
      </c>
      <c r="F14" s="21"/>
      <c r="G14" s="21"/>
      <c r="H14" s="21"/>
      <c r="I14" s="21"/>
      <c r="J14" s="21">
        <v>1.25871E-2</v>
      </c>
      <c r="K14" s="22"/>
      <c r="L14" s="21">
        <v>6.11</v>
      </c>
      <c r="M14" s="21">
        <v>1.746</v>
      </c>
      <c r="N14" s="21" t="s">
        <v>139</v>
      </c>
      <c r="O14" s="21">
        <v>90.097633819820871</v>
      </c>
      <c r="P14" s="21">
        <v>88.96278405662801</v>
      </c>
      <c r="Q14" s="21">
        <v>13.005018407151525</v>
      </c>
      <c r="R14" s="21" t="s">
        <v>139</v>
      </c>
      <c r="S14" s="21"/>
      <c r="T14" s="21" t="s">
        <v>139</v>
      </c>
      <c r="U14" s="21"/>
      <c r="V14" s="39" t="s">
        <v>163</v>
      </c>
    </row>
    <row r="15" spans="1:22" x14ac:dyDescent="0.35">
      <c r="A15" s="15" t="s">
        <v>137</v>
      </c>
      <c r="B15" s="20">
        <v>43721.371527777781</v>
      </c>
      <c r="C15" s="21">
        <v>0.11799999999999999</v>
      </c>
      <c r="D15" s="21">
        <v>7.8385700000000003E-2</v>
      </c>
      <c r="E15" s="21">
        <v>0.154</v>
      </c>
      <c r="F15" s="21">
        <v>0.1</v>
      </c>
      <c r="G15" s="21">
        <v>2E-3</v>
      </c>
      <c r="H15" s="21">
        <v>3.3000000000000002E-2</v>
      </c>
      <c r="I15" s="21">
        <v>0.01</v>
      </c>
      <c r="J15" s="21">
        <v>1.50429E-2</v>
      </c>
      <c r="K15" s="21">
        <v>0.70540000000000003</v>
      </c>
      <c r="L15" s="21">
        <v>5.7</v>
      </c>
      <c r="M15" s="21">
        <v>30.1</v>
      </c>
      <c r="N15" s="21" t="s">
        <v>139</v>
      </c>
      <c r="O15" s="21">
        <v>83.85685576081714</v>
      </c>
      <c r="P15" s="21">
        <v>114.61137857383112</v>
      </c>
      <c r="Q15" s="21">
        <v>8.8353632465393073</v>
      </c>
      <c r="R15" s="21" t="s">
        <v>139</v>
      </c>
      <c r="S15" s="21"/>
      <c r="T15" s="21" t="s">
        <v>139</v>
      </c>
      <c r="U15" s="21"/>
      <c r="V15" s="39" t="s">
        <v>164</v>
      </c>
    </row>
    <row r="16" spans="1:22" x14ac:dyDescent="0.35">
      <c r="A16" s="15" t="s">
        <v>138</v>
      </c>
      <c r="B16" s="20">
        <v>43735.375</v>
      </c>
      <c r="C16" s="21">
        <v>0.23400000000000001</v>
      </c>
      <c r="D16" s="21">
        <v>-3.2151399999999997E-2</v>
      </c>
      <c r="E16" s="21">
        <v>0.252</v>
      </c>
      <c r="F16" s="21"/>
      <c r="G16" s="21"/>
      <c r="H16" s="21"/>
      <c r="I16" s="21"/>
      <c r="J16" s="21">
        <v>1.5042899999999999E-3</v>
      </c>
      <c r="K16" s="21">
        <v>1.2709999999999999</v>
      </c>
      <c r="L16" s="21">
        <v>5.93</v>
      </c>
      <c r="M16" s="21">
        <v>2.21</v>
      </c>
      <c r="N16" s="21" t="s">
        <v>139</v>
      </c>
      <c r="O16" s="21"/>
      <c r="P16" s="21"/>
      <c r="Q16" s="21"/>
      <c r="R16" s="21" t="s">
        <v>139</v>
      </c>
      <c r="S16" s="21"/>
      <c r="T16" s="21" t="s">
        <v>139</v>
      </c>
      <c r="U16" s="21"/>
      <c r="V16" s="39" t="s">
        <v>163</v>
      </c>
    </row>
    <row r="17" spans="1:22" x14ac:dyDescent="0.35">
      <c r="A17" s="15" t="s">
        <v>149</v>
      </c>
      <c r="B17" s="20">
        <v>43631.368055555555</v>
      </c>
      <c r="C17" s="21">
        <v>0.13500000000000001</v>
      </c>
      <c r="D17" s="21">
        <v>2.3117100000000002E-2</v>
      </c>
      <c r="E17" s="21">
        <v>0.22500000000000001</v>
      </c>
      <c r="F17" s="21">
        <v>0.151</v>
      </c>
      <c r="G17" s="21">
        <v>8.9999999999999993E-3</v>
      </c>
      <c r="H17" s="21">
        <v>5.3999999999999999E-2</v>
      </c>
      <c r="I17" s="21">
        <v>0.02</v>
      </c>
      <c r="J17" s="21">
        <v>2.7257099999999999E-2</v>
      </c>
      <c r="K17" s="21">
        <v>0.37140000000000001</v>
      </c>
      <c r="L17" s="21">
        <v>5.89</v>
      </c>
      <c r="M17" s="21">
        <v>1.359</v>
      </c>
      <c r="N17" s="21" t="s">
        <v>139</v>
      </c>
      <c r="O17" s="21">
        <v>41.53167309131755</v>
      </c>
      <c r="P17" s="21">
        <v>54.910450978862173</v>
      </c>
      <c r="Q17" s="21"/>
      <c r="R17" s="21" t="s">
        <v>139</v>
      </c>
      <c r="S17" s="21"/>
      <c r="T17" s="21" t="s">
        <v>139</v>
      </c>
      <c r="U17" s="21"/>
      <c r="V17" s="39" t="s">
        <v>161</v>
      </c>
    </row>
    <row r="18" spans="1:22" x14ac:dyDescent="0.35">
      <c r="A18" s="15" t="s">
        <v>150</v>
      </c>
      <c r="B18" s="20">
        <v>43640.440972222219</v>
      </c>
      <c r="C18" s="21">
        <v>6.6000000000000003E-2</v>
      </c>
      <c r="D18" s="21">
        <v>1.33743E-2</v>
      </c>
      <c r="E18" s="21">
        <v>0.16900000000000001</v>
      </c>
      <c r="F18" s="21">
        <v>0.13500000000000001</v>
      </c>
      <c r="G18" s="21">
        <v>4.0000000000000001E-3</v>
      </c>
      <c r="H18" s="21">
        <v>5.8999999999999997E-2</v>
      </c>
      <c r="I18" s="21">
        <v>5.1999999999999998E-2</v>
      </c>
      <c r="J18" s="21">
        <v>1.9928600000000001E-2</v>
      </c>
      <c r="K18" s="21">
        <v>0.44500000000000001</v>
      </c>
      <c r="L18" s="21">
        <v>5.74</v>
      </c>
      <c r="M18" s="21">
        <v>1.486</v>
      </c>
      <c r="N18" s="21" t="s">
        <v>139</v>
      </c>
      <c r="O18" s="21">
        <v>90.844772305885627</v>
      </c>
      <c r="P18" s="21">
        <v>62.39665996723096</v>
      </c>
      <c r="Q18" s="21">
        <v>4.3638372237325393</v>
      </c>
      <c r="R18" s="21" t="s">
        <v>139</v>
      </c>
      <c r="S18" s="21">
        <v>25.211417540801371</v>
      </c>
      <c r="T18" s="21" t="s">
        <v>139</v>
      </c>
      <c r="U18" s="21"/>
      <c r="V18" s="39" t="s">
        <v>161</v>
      </c>
    </row>
    <row r="19" spans="1:22" x14ac:dyDescent="0.35">
      <c r="A19" s="15" t="s">
        <v>151</v>
      </c>
      <c r="B19" s="20">
        <v>43644.371527777781</v>
      </c>
      <c r="C19" s="21">
        <v>4.1000000000000002E-2</v>
      </c>
      <c r="D19" s="21">
        <v>6.8642900000000007E-2</v>
      </c>
      <c r="E19" s="21">
        <v>0.28999999999999998</v>
      </c>
      <c r="F19" s="21">
        <v>0.16500000000000001</v>
      </c>
      <c r="G19" s="21">
        <v>0.01</v>
      </c>
      <c r="H19" s="21">
        <v>5.8999999999999997E-2</v>
      </c>
      <c r="I19" s="21">
        <v>2.1999999999999999E-2</v>
      </c>
      <c r="J19" s="21">
        <v>1.8514300000000001E-2</v>
      </c>
      <c r="K19" s="21">
        <v>0.32750000000000001</v>
      </c>
      <c r="L19" s="21">
        <v>6.15</v>
      </c>
      <c r="M19" s="21">
        <v>1.3320000000000001</v>
      </c>
      <c r="N19" s="21" t="s">
        <v>139</v>
      </c>
      <c r="O19" s="21">
        <v>93.780884490308665</v>
      </c>
      <c r="P19" s="21">
        <v>68.393609632814375</v>
      </c>
      <c r="Q19" s="21"/>
      <c r="R19" s="21" t="s">
        <v>139</v>
      </c>
      <c r="S19" s="21"/>
      <c r="T19" s="21" t="s">
        <v>139</v>
      </c>
      <c r="U19" s="21"/>
      <c r="V19" s="39" t="s">
        <v>161</v>
      </c>
    </row>
    <row r="20" spans="1:22" x14ac:dyDescent="0.35">
      <c r="A20" s="15" t="s">
        <v>162</v>
      </c>
      <c r="B20" s="20">
        <v>43647.770833333336</v>
      </c>
      <c r="C20" s="21">
        <v>5.5E-2</v>
      </c>
      <c r="D20" s="21">
        <v>1.8112900000000001E-2</v>
      </c>
      <c r="E20" s="21">
        <v>0.46899999999999997</v>
      </c>
      <c r="F20" s="21">
        <v>0.14299999999999999</v>
      </c>
      <c r="G20" s="21">
        <v>6.0000000000000001E-3</v>
      </c>
      <c r="H20" s="21">
        <v>7.0000000000000007E-2</v>
      </c>
      <c r="I20" s="21">
        <v>0.126</v>
      </c>
      <c r="J20" s="21">
        <v>6.7242899999999994E-2</v>
      </c>
      <c r="K20" s="21">
        <v>0.58799999999999997</v>
      </c>
      <c r="L20" s="21">
        <v>6</v>
      </c>
      <c r="M20" s="21">
        <v>1.66</v>
      </c>
      <c r="N20" s="21" t="s">
        <v>139</v>
      </c>
      <c r="O20" s="21" t="s">
        <v>139</v>
      </c>
      <c r="P20" s="21" t="s">
        <v>139</v>
      </c>
      <c r="Q20" s="21" t="s">
        <v>139</v>
      </c>
      <c r="R20" s="21" t="s">
        <v>139</v>
      </c>
      <c r="S20" s="21" t="s">
        <v>139</v>
      </c>
      <c r="T20" s="21" t="s">
        <v>139</v>
      </c>
      <c r="U20" s="21" t="s">
        <v>139</v>
      </c>
      <c r="V20" s="39" t="s">
        <v>161</v>
      </c>
    </row>
    <row r="21" spans="1:22" x14ac:dyDescent="0.35">
      <c r="A21" s="15" t="s">
        <v>152</v>
      </c>
      <c r="B21" s="20">
        <v>43654.385416666664</v>
      </c>
      <c r="C21" s="21">
        <v>0.13600000000000001</v>
      </c>
      <c r="D21" s="21">
        <v>9.7428600000000004E-2</v>
      </c>
      <c r="E21" s="21">
        <v>0.35799999999999998</v>
      </c>
      <c r="F21" s="21">
        <v>0.16700000000000001</v>
      </c>
      <c r="G21" s="21">
        <v>1.4E-2</v>
      </c>
      <c r="H21" s="21">
        <v>6.4000000000000001E-2</v>
      </c>
      <c r="I21" s="21">
        <v>0.06</v>
      </c>
      <c r="J21" s="21">
        <v>3.9600000000000003E-2</v>
      </c>
      <c r="K21" s="21">
        <v>0.3412</v>
      </c>
      <c r="L21" s="21">
        <v>5.91</v>
      </c>
      <c r="M21" s="21">
        <v>1.544</v>
      </c>
      <c r="N21" s="21" t="s">
        <v>139</v>
      </c>
      <c r="O21" s="21">
        <v>42.175356065287069</v>
      </c>
      <c r="P21" s="21">
        <v>50.477999286785895</v>
      </c>
      <c r="Q21" s="21"/>
      <c r="R21" s="21" t="s">
        <v>139</v>
      </c>
      <c r="S21" s="21">
        <v>37.183339126217021</v>
      </c>
      <c r="T21" s="21" t="s">
        <v>139</v>
      </c>
      <c r="U21" s="21">
        <v>10.124302026166298</v>
      </c>
      <c r="V21" s="39" t="s">
        <v>161</v>
      </c>
    </row>
    <row r="22" spans="1:22" x14ac:dyDescent="0.35">
      <c r="A22" s="15" t="s">
        <v>153</v>
      </c>
      <c r="B22" s="20">
        <v>43670.388888888891</v>
      </c>
      <c r="C22" s="21">
        <v>-7.6999999999999999E-2</v>
      </c>
      <c r="D22" s="21">
        <v>4.3754300000000003E-2</v>
      </c>
      <c r="E22" s="21">
        <v>0.33600000000000002</v>
      </c>
      <c r="F22" s="21">
        <v>0.161</v>
      </c>
      <c r="G22" s="21">
        <v>8.9999999999999993E-3</v>
      </c>
      <c r="H22" s="21">
        <v>0.06</v>
      </c>
      <c r="I22" s="21">
        <v>4.2999999999999997E-2</v>
      </c>
      <c r="J22" s="21">
        <v>3.1242900000000001E-2</v>
      </c>
      <c r="K22" s="21">
        <v>0.15939999999999999</v>
      </c>
      <c r="L22" s="21">
        <v>5.99</v>
      </c>
      <c r="M22" s="21">
        <v>1.37</v>
      </c>
      <c r="N22" s="21" t="s">
        <v>139</v>
      </c>
      <c r="O22" s="21">
        <v>85.54406409538187</v>
      </c>
      <c r="P22" s="21">
        <v>78.012784597773205</v>
      </c>
      <c r="Q22" s="21">
        <v>19.342783392167757</v>
      </c>
      <c r="R22" s="21" t="s">
        <v>139</v>
      </c>
      <c r="S22" s="21"/>
      <c r="T22" s="21" t="s">
        <v>139</v>
      </c>
      <c r="U22" s="21"/>
      <c r="V22" s="39" t="s">
        <v>161</v>
      </c>
    </row>
    <row r="23" spans="1:22" x14ac:dyDescent="0.35">
      <c r="A23" s="15" t="s">
        <v>154</v>
      </c>
      <c r="B23" s="20">
        <v>43679.381944444445</v>
      </c>
      <c r="C23" s="21">
        <v>-0.06</v>
      </c>
      <c r="D23" s="21">
        <v>0.13152900000000001</v>
      </c>
      <c r="E23" s="21">
        <v>0.19900000000000001</v>
      </c>
      <c r="F23" s="21">
        <v>0.19500000000000001</v>
      </c>
      <c r="G23" s="21">
        <v>1.2E-2</v>
      </c>
      <c r="H23" s="21">
        <v>5.2999999999999999E-2</v>
      </c>
      <c r="I23" s="21">
        <v>0.05</v>
      </c>
      <c r="J23" s="21">
        <v>4.3457099999999999E-2</v>
      </c>
      <c r="K23" s="22">
        <v>0.60109999999999997</v>
      </c>
      <c r="L23" s="21">
        <v>6.03</v>
      </c>
      <c r="M23" s="21">
        <v>3.83</v>
      </c>
      <c r="N23" s="21" t="s">
        <v>139</v>
      </c>
      <c r="O23" s="21">
        <v>62.574989512179371</v>
      </c>
      <c r="P23" s="21">
        <v>64.822281525265197</v>
      </c>
      <c r="Q23" s="21">
        <v>8.8873762298631274</v>
      </c>
      <c r="R23" s="21" t="s">
        <v>139</v>
      </c>
      <c r="S23" s="21"/>
      <c r="T23" s="21" t="s">
        <v>139</v>
      </c>
      <c r="U23" s="21"/>
      <c r="V23" s="39" t="s">
        <v>161</v>
      </c>
    </row>
    <row r="24" spans="1:22" x14ac:dyDescent="0.35">
      <c r="A24" s="15" t="s">
        <v>155</v>
      </c>
      <c r="B24" s="20">
        <v>43691.440972222219</v>
      </c>
      <c r="C24" s="21">
        <v>0.13700000000000001</v>
      </c>
      <c r="D24" s="21">
        <v>4.51714E-2</v>
      </c>
      <c r="E24" s="21">
        <v>0.29599999999999999</v>
      </c>
      <c r="F24" s="21">
        <v>0.13400000000000001</v>
      </c>
      <c r="G24" s="21">
        <v>1.2999999999999999E-2</v>
      </c>
      <c r="H24" s="21">
        <v>7.2999999999999995E-2</v>
      </c>
      <c r="I24" s="21">
        <v>3.6999999999999998E-2</v>
      </c>
      <c r="J24" s="21">
        <v>6.7114300000000002E-2</v>
      </c>
      <c r="K24" s="22">
        <v>0.34260000000000002</v>
      </c>
      <c r="L24" s="21">
        <v>5.97</v>
      </c>
      <c r="M24" s="21">
        <v>1.085</v>
      </c>
      <c r="N24" s="21" t="s">
        <v>139</v>
      </c>
      <c r="O24" s="21">
        <v>72.417694168353989</v>
      </c>
      <c r="P24" s="21">
        <v>86.753679683969452</v>
      </c>
      <c r="Q24" s="21">
        <v>12.217695654140064</v>
      </c>
      <c r="R24" s="21" t="s">
        <v>139</v>
      </c>
      <c r="S24" s="21"/>
      <c r="T24" s="21" t="s">
        <v>139</v>
      </c>
      <c r="U24" s="21"/>
      <c r="V24" s="39" t="s">
        <v>161</v>
      </c>
    </row>
    <row r="25" spans="1:22" x14ac:dyDescent="0.35">
      <c r="A25" s="15" t="s">
        <v>156</v>
      </c>
      <c r="B25" s="20">
        <v>43704.4375</v>
      </c>
      <c r="C25" s="21">
        <v>-1.014</v>
      </c>
      <c r="D25" s="21">
        <v>0.225857</v>
      </c>
      <c r="E25" s="21">
        <v>0.21299999999999999</v>
      </c>
      <c r="F25" s="21"/>
      <c r="G25" s="21"/>
      <c r="H25" s="21"/>
      <c r="I25" s="21"/>
      <c r="J25" s="21">
        <v>3.2528599999999998E-2</v>
      </c>
      <c r="K25" s="21"/>
      <c r="L25" s="21">
        <v>6.04</v>
      </c>
      <c r="M25" s="21">
        <v>2.16</v>
      </c>
      <c r="N25" s="21" t="s">
        <v>139</v>
      </c>
      <c r="O25" s="21">
        <v>40.319798594712168</v>
      </c>
      <c r="P25" s="21">
        <v>51.746372333779746</v>
      </c>
      <c r="Q25" s="21"/>
      <c r="R25" s="21" t="s">
        <v>139</v>
      </c>
      <c r="S25" s="21">
        <v>31.768745832737295</v>
      </c>
      <c r="T25" s="21" t="s">
        <v>139</v>
      </c>
      <c r="U25" s="21"/>
      <c r="V25" s="39" t="s">
        <v>161</v>
      </c>
    </row>
    <row r="26" spans="1:22" x14ac:dyDescent="0.35">
      <c r="A26" s="15" t="s">
        <v>157</v>
      </c>
      <c r="B26" s="20">
        <v>43721.375</v>
      </c>
      <c r="C26" s="21">
        <v>0.45100000000000001</v>
      </c>
      <c r="D26" s="21">
        <v>7.4842900000000004E-2</v>
      </c>
      <c r="E26" s="21">
        <v>0.14899999999999999</v>
      </c>
      <c r="F26" s="21">
        <v>0.16200000000000001</v>
      </c>
      <c r="G26" s="21">
        <v>7.0000000000000001E-3</v>
      </c>
      <c r="H26" s="21">
        <v>4.3999999999999997E-2</v>
      </c>
      <c r="I26" s="21">
        <v>7.4999999999999997E-2</v>
      </c>
      <c r="J26" s="21">
        <v>4.2042900000000001E-2</v>
      </c>
      <c r="K26" s="21">
        <v>0.84299999999999997</v>
      </c>
      <c r="L26" s="21">
        <v>6.12</v>
      </c>
      <c r="M26" s="21">
        <v>1.7829999999999999</v>
      </c>
      <c r="N26" s="21" t="s">
        <v>139</v>
      </c>
      <c r="O26" s="21">
        <v>76.855287604909648</v>
      </c>
      <c r="P26" s="21">
        <v>80.792937533026588</v>
      </c>
      <c r="Q26" s="21">
        <v>6.7215759863754156</v>
      </c>
      <c r="R26" s="21" t="s">
        <v>139</v>
      </c>
      <c r="S26" s="21"/>
      <c r="T26" s="21" t="s">
        <v>139</v>
      </c>
      <c r="U26" s="21"/>
      <c r="V26" s="39" t="s">
        <v>161</v>
      </c>
    </row>
    <row r="27" spans="1:22" x14ac:dyDescent="0.35">
      <c r="A27" s="15" t="s">
        <v>158</v>
      </c>
      <c r="B27" s="20">
        <v>43735.378472222219</v>
      </c>
      <c r="C27" s="21">
        <v>0.215</v>
      </c>
      <c r="D27" s="21">
        <v>3.1885700000000003E-2</v>
      </c>
      <c r="E27" s="21">
        <v>0.13500000000000001</v>
      </c>
      <c r="F27" s="21"/>
      <c r="G27" s="21"/>
      <c r="H27" s="21"/>
      <c r="I27" s="21"/>
      <c r="J27" s="21">
        <v>2.4042899999999999E-2</v>
      </c>
      <c r="K27" s="21">
        <v>0.43180000000000002</v>
      </c>
      <c r="L27" s="21">
        <v>5.92</v>
      </c>
      <c r="M27" s="21">
        <v>2.46</v>
      </c>
      <c r="N27" s="21" t="s">
        <v>139</v>
      </c>
      <c r="O27" s="21">
        <v>56.7</v>
      </c>
      <c r="P27" s="21"/>
      <c r="Q27" s="21"/>
      <c r="R27" s="21" t="s">
        <v>139</v>
      </c>
      <c r="S27" s="21"/>
      <c r="T27" s="21" t="s">
        <v>139</v>
      </c>
      <c r="U27" s="21"/>
      <c r="V27" s="39" t="s">
        <v>161</v>
      </c>
    </row>
    <row r="28" spans="1:22" x14ac:dyDescent="0.35">
      <c r="A28" s="44" t="s">
        <v>189</v>
      </c>
      <c r="B28" s="20"/>
      <c r="C28" s="21"/>
      <c r="D28" s="21"/>
      <c r="E28" s="21"/>
      <c r="F28" s="21"/>
      <c r="G28" s="21"/>
      <c r="H28" s="21"/>
      <c r="I28" s="21"/>
      <c r="J28" s="21"/>
      <c r="K28" s="21"/>
      <c r="L28" s="21"/>
      <c r="M28" s="21"/>
      <c r="N28" s="21"/>
      <c r="O28" s="21"/>
      <c r="P28" s="21"/>
      <c r="Q28" s="21"/>
      <c r="R28" s="21"/>
      <c r="S28" s="21"/>
      <c r="T28" s="21"/>
      <c r="U28" s="21"/>
    </row>
    <row r="29" spans="1:22" x14ac:dyDescent="0.35">
      <c r="A29" s="15">
        <v>1923301</v>
      </c>
      <c r="B29" s="20">
        <v>43698.25</v>
      </c>
      <c r="C29" s="21">
        <v>3.1793988481205506</v>
      </c>
      <c r="D29" s="21">
        <v>4.9786306673572955</v>
      </c>
      <c r="E29" s="21">
        <v>0.14819741064652223</v>
      </c>
      <c r="F29" s="21">
        <v>0.66785049809999997</v>
      </c>
      <c r="G29" s="21">
        <v>6.5451198990000001E-2</v>
      </c>
      <c r="H29" s="21">
        <v>6.8350369640000005E-2</v>
      </c>
      <c r="I29" s="21">
        <v>0.11842321929999999</v>
      </c>
      <c r="J29" s="21">
        <v>3.2090000000000001</v>
      </c>
      <c r="K29" s="21">
        <v>6.835</v>
      </c>
      <c r="L29" s="21">
        <v>5.8840000000000003</v>
      </c>
      <c r="M29" s="21">
        <v>28.75</v>
      </c>
      <c r="N29" s="21"/>
      <c r="O29" s="21"/>
      <c r="P29" s="21"/>
      <c r="Q29" s="21"/>
      <c r="R29" s="21"/>
      <c r="S29" s="21"/>
      <c r="T29" s="21"/>
      <c r="U29" s="21"/>
      <c r="V29" s="37" t="s">
        <v>186</v>
      </c>
    </row>
    <row r="30" spans="1:22" x14ac:dyDescent="0.35">
      <c r="A30" s="15">
        <v>1923402</v>
      </c>
      <c r="B30" s="20">
        <v>43699.25</v>
      </c>
      <c r="C30" s="21">
        <v>2.2413456135003336</v>
      </c>
      <c r="D30" s="21">
        <v>2.7750728513780865</v>
      </c>
      <c r="E30" s="21">
        <v>5.7812121310751266E-2</v>
      </c>
      <c r="F30" s="21">
        <v>0.31603841259999998</v>
      </c>
      <c r="G30" s="21">
        <v>4.1135679219999999E-2</v>
      </c>
      <c r="H30" s="21">
        <v>1.7243693500000001E-2</v>
      </c>
      <c r="I30" s="21">
        <v>3.7231349380000001E-2</v>
      </c>
      <c r="J30" s="21">
        <v>1.63</v>
      </c>
      <c r="K30" s="21">
        <v>3.1596000000000002</v>
      </c>
      <c r="L30" s="21">
        <v>5.2770000000000001</v>
      </c>
      <c r="M30" s="21">
        <v>17.059999999999999</v>
      </c>
      <c r="N30" s="21"/>
      <c r="O30" s="21"/>
      <c r="P30" s="21"/>
      <c r="Q30" s="21"/>
      <c r="R30" s="21"/>
      <c r="S30" s="21"/>
      <c r="T30" s="21"/>
      <c r="U30" s="21"/>
      <c r="V30" s="37" t="s">
        <v>186</v>
      </c>
    </row>
    <row r="31" spans="1:22" x14ac:dyDescent="0.35">
      <c r="A31" s="15">
        <v>1924002</v>
      </c>
      <c r="B31" s="20">
        <v>43705.25</v>
      </c>
      <c r="C31" s="21">
        <v>1.8236404173419976</v>
      </c>
      <c r="D31" s="21">
        <v>2.8117603567807343</v>
      </c>
      <c r="E31" s="21">
        <v>0.32399455805075389</v>
      </c>
      <c r="F31" s="21">
        <v>0.50390756240000001</v>
      </c>
      <c r="G31" s="21">
        <v>9.0849178530000005E-2</v>
      </c>
      <c r="H31" s="21">
        <v>0.3782463378</v>
      </c>
      <c r="I31" s="21">
        <v>3.722350914E-2</v>
      </c>
      <c r="J31" s="21">
        <v>0.68500000000000005</v>
      </c>
      <c r="K31" s="21">
        <v>2.7925</v>
      </c>
      <c r="L31" s="21">
        <v>4.8890000000000002</v>
      </c>
      <c r="M31" s="21">
        <v>16.690000000000001</v>
      </c>
      <c r="N31" s="21"/>
      <c r="O31" s="21"/>
      <c r="P31" s="21"/>
      <c r="Q31" s="21"/>
      <c r="R31" s="21"/>
      <c r="S31" s="21"/>
      <c r="T31" s="21"/>
      <c r="U31" s="21"/>
      <c r="V31" s="37" t="s">
        <v>186</v>
      </c>
    </row>
    <row r="32" spans="1:22" x14ac:dyDescent="0.35">
      <c r="A32" s="15">
        <v>1924204</v>
      </c>
      <c r="B32" s="20">
        <v>43707.25</v>
      </c>
      <c r="C32" s="21">
        <v>2.0595572105117097</v>
      </c>
      <c r="D32" s="21">
        <v>3.0535200288309441</v>
      </c>
      <c r="E32" s="21">
        <v>8.5223836035726072E-2</v>
      </c>
      <c r="F32" s="21">
        <v>1.772702499</v>
      </c>
      <c r="G32" s="21">
        <v>0.16573752829999999</v>
      </c>
      <c r="H32" s="21">
        <v>5.3761145929999997E-2</v>
      </c>
      <c r="I32" s="21">
        <v>7.2226381919999999E-2</v>
      </c>
      <c r="J32" s="21">
        <v>1.772</v>
      </c>
      <c r="K32" s="21">
        <v>3.4807000000000001</v>
      </c>
      <c r="L32" s="21">
        <v>6.8470000000000004</v>
      </c>
      <c r="M32" s="21">
        <v>23.07</v>
      </c>
      <c r="N32" s="21"/>
      <c r="O32" s="21"/>
      <c r="P32" s="21"/>
      <c r="Q32" s="21"/>
      <c r="R32" s="21"/>
      <c r="S32" s="21"/>
      <c r="T32" s="21"/>
      <c r="U32" s="21"/>
      <c r="V32" s="37" t="s">
        <v>186</v>
      </c>
    </row>
    <row r="33" spans="1:22" x14ac:dyDescent="0.35">
      <c r="A33" s="15">
        <v>1924701</v>
      </c>
      <c r="B33" s="20">
        <v>43712.75</v>
      </c>
      <c r="C33" s="21">
        <v>1.7315442503242278</v>
      </c>
      <c r="D33" s="21">
        <v>1.1679242337927696</v>
      </c>
      <c r="E33" s="21">
        <v>4.1738128705078183E-2</v>
      </c>
      <c r="F33" s="21">
        <v>0.25728853039999999</v>
      </c>
      <c r="G33" s="21">
        <v>3.7005903020000001E-2</v>
      </c>
      <c r="H33" s="21">
        <v>1.388506083E-2</v>
      </c>
      <c r="I33" s="21">
        <v>3.6555484839999999E-2</v>
      </c>
      <c r="J33" s="21">
        <v>0.72099999999999997</v>
      </c>
      <c r="K33" s="21">
        <v>1.9479</v>
      </c>
      <c r="L33" s="21">
        <v>5.226</v>
      </c>
      <c r="M33" s="21">
        <v>10.73</v>
      </c>
      <c r="N33" s="21"/>
      <c r="O33" s="21"/>
      <c r="P33" s="21"/>
      <c r="Q33" s="21"/>
      <c r="R33" s="21"/>
      <c r="S33" s="21"/>
      <c r="T33" s="21"/>
      <c r="U33" s="21"/>
      <c r="V33" s="37" t="s">
        <v>186</v>
      </c>
    </row>
    <row r="34" spans="1:22" x14ac:dyDescent="0.35">
      <c r="A34" s="15">
        <v>1925401</v>
      </c>
      <c r="B34" s="20">
        <v>43719.75</v>
      </c>
      <c r="C34" s="21">
        <v>2.0151824743378102</v>
      </c>
      <c r="D34" s="21">
        <v>1.3454558988770913</v>
      </c>
      <c r="E34" s="21">
        <v>2.9885989147916202E-2</v>
      </c>
      <c r="F34" s="21">
        <v>0.27832378740000002</v>
      </c>
      <c r="G34" s="21">
        <v>1.6188385190000001E-2</v>
      </c>
      <c r="H34" s="21">
        <v>3.7487816639999998E-2</v>
      </c>
      <c r="I34" s="21">
        <v>1.7746350229999999E-2</v>
      </c>
      <c r="J34" s="21">
        <v>0.69499999999999995</v>
      </c>
      <c r="K34" s="21">
        <v>2.0785999999999998</v>
      </c>
      <c r="L34" s="21">
        <v>4.8959999999999999</v>
      </c>
      <c r="M34" s="21">
        <v>13.11</v>
      </c>
      <c r="N34" s="21"/>
      <c r="O34" s="21"/>
      <c r="P34" s="21"/>
      <c r="Q34" s="21"/>
      <c r="R34" s="21"/>
      <c r="S34" s="21"/>
      <c r="T34" s="21"/>
      <c r="U34" s="21"/>
      <c r="V34" s="37" t="s">
        <v>186</v>
      </c>
    </row>
    <row r="35" spans="1:22" x14ac:dyDescent="0.35">
      <c r="A35" s="15">
        <v>1925503</v>
      </c>
      <c r="B35" s="20">
        <v>43720.75</v>
      </c>
      <c r="C35" s="21">
        <v>1.2737801123485473</v>
      </c>
      <c r="D35" s="21">
        <v>0.6930880937006263</v>
      </c>
      <c r="E35" s="21">
        <v>1.5008747421450915E-2</v>
      </c>
      <c r="F35" s="21">
        <v>0.36283952609999998</v>
      </c>
      <c r="G35" s="21">
        <v>2.4084907690000001E-2</v>
      </c>
      <c r="H35" s="21">
        <v>2.0644257940000001E-2</v>
      </c>
      <c r="I35" s="21">
        <v>1.781129796E-2</v>
      </c>
      <c r="J35" s="21">
        <v>7.4999999999999997E-2</v>
      </c>
      <c r="K35" s="21">
        <v>1.4957</v>
      </c>
      <c r="L35" s="21">
        <v>5.0140000000000002</v>
      </c>
      <c r="M35" s="21">
        <v>7.55</v>
      </c>
      <c r="N35" s="21"/>
      <c r="O35" s="21"/>
      <c r="P35" s="21"/>
      <c r="Q35" s="21"/>
      <c r="R35" s="21"/>
      <c r="S35" s="21"/>
      <c r="T35" s="21"/>
      <c r="U35" s="21"/>
      <c r="V35" s="37" t="s">
        <v>186</v>
      </c>
    </row>
    <row r="36" spans="1:22" x14ac:dyDescent="0.35">
      <c r="A36" s="15">
        <v>1926601</v>
      </c>
      <c r="B36" s="20">
        <v>43731.75</v>
      </c>
      <c r="C36" s="21">
        <v>2.8874829823481831</v>
      </c>
      <c r="D36" s="21">
        <v>2.8229084300628218</v>
      </c>
      <c r="E36" s="21">
        <v>0.4992010012884997</v>
      </c>
      <c r="F36" s="21">
        <v>0.71073148350000004</v>
      </c>
      <c r="G36" s="21">
        <v>0.1236341426</v>
      </c>
      <c r="H36" s="21">
        <v>0.67914634309999999</v>
      </c>
      <c r="I36" s="21">
        <v>4.3655794679999999E-2</v>
      </c>
      <c r="J36" s="21">
        <v>1.627</v>
      </c>
      <c r="K36" s="21">
        <v>4.4878999999999998</v>
      </c>
      <c r="L36" s="21">
        <v>6.08</v>
      </c>
      <c r="M36" s="21">
        <v>22.14</v>
      </c>
      <c r="N36" s="21"/>
      <c r="O36" s="21"/>
      <c r="P36" s="21"/>
      <c r="Q36" s="21"/>
      <c r="R36" s="21"/>
      <c r="S36" s="21"/>
      <c r="T36" s="21"/>
      <c r="U36" s="21"/>
      <c r="V36" s="37" t="s">
        <v>186</v>
      </c>
    </row>
    <row r="37" spans="1:22" x14ac:dyDescent="0.35">
      <c r="A37" s="15">
        <v>1926804</v>
      </c>
      <c r="B37" s="20">
        <v>43733.25</v>
      </c>
      <c r="C37" s="21">
        <v>0.21896427844523939</v>
      </c>
      <c r="D37" s="21">
        <v>0.25043661602629891</v>
      </c>
      <c r="E37" s="21">
        <v>1.9913508369288048E-2</v>
      </c>
      <c r="F37" s="21">
        <v>0.37711208689999998</v>
      </c>
      <c r="G37" s="21">
        <v>2.2489351330000001E-2</v>
      </c>
      <c r="H37" s="21">
        <v>3.0685641929999998E-3</v>
      </c>
      <c r="I37" s="21">
        <v>3.0671907370000001E-3</v>
      </c>
      <c r="J37" s="21">
        <v>0.17199999999999999</v>
      </c>
      <c r="K37" s="21">
        <v>2.0114999999999998</v>
      </c>
      <c r="L37" s="21">
        <v>6.3650000000000002</v>
      </c>
      <c r="M37" s="21">
        <v>4.3600000000000003</v>
      </c>
      <c r="N37" s="21"/>
      <c r="O37" s="21"/>
      <c r="P37" s="21"/>
      <c r="Q37" s="21"/>
      <c r="R37" s="21"/>
      <c r="S37" s="21"/>
      <c r="T37" s="21"/>
      <c r="U37" s="21"/>
      <c r="V37" s="37" t="s">
        <v>186</v>
      </c>
    </row>
    <row r="38" spans="1:22" x14ac:dyDescent="0.35">
      <c r="A38" s="15">
        <v>1926801</v>
      </c>
      <c r="B38" s="20">
        <v>43733.75</v>
      </c>
      <c r="C38" s="21">
        <v>0.71617913012231693</v>
      </c>
      <c r="D38" s="21">
        <v>0.57073188259648466</v>
      </c>
      <c r="E38" s="21">
        <v>2.878275873668951E-2</v>
      </c>
      <c r="F38" s="21">
        <v>0.48317028680000002</v>
      </c>
      <c r="G38" s="21">
        <v>7.4131162740000006E-2</v>
      </c>
      <c r="H38" s="21">
        <v>5.3348550260000002E-3</v>
      </c>
      <c r="I38" s="21">
        <v>1.1578145030000001E-2</v>
      </c>
      <c r="J38" s="21">
        <v>7.8E-2</v>
      </c>
      <c r="K38" s="21">
        <v>5.0662000000000003</v>
      </c>
      <c r="L38" s="21">
        <v>5.2859999999999996</v>
      </c>
      <c r="M38" s="21">
        <v>6.7</v>
      </c>
      <c r="N38" s="21"/>
      <c r="O38" s="21"/>
      <c r="P38" s="21"/>
      <c r="Q38" s="21"/>
      <c r="R38" s="21"/>
      <c r="S38" s="21"/>
      <c r="T38" s="21"/>
      <c r="U38" s="21"/>
      <c r="V38" s="37" t="s">
        <v>186</v>
      </c>
    </row>
    <row r="39" spans="1:22" x14ac:dyDescent="0.35">
      <c r="A39" s="44" t="s">
        <v>188</v>
      </c>
      <c r="B39" s="40"/>
      <c r="C39" s="21"/>
      <c r="D39" s="21"/>
      <c r="E39" s="21"/>
      <c r="F39" s="21"/>
      <c r="G39" s="21"/>
      <c r="H39" s="21"/>
      <c r="I39" s="21"/>
      <c r="J39" s="21"/>
      <c r="K39" s="21"/>
      <c r="L39" s="21"/>
      <c r="M39" s="21"/>
      <c r="N39" s="21"/>
      <c r="O39" s="21"/>
      <c r="P39" s="21"/>
      <c r="Q39" s="21"/>
      <c r="R39" s="21"/>
      <c r="S39" s="21"/>
      <c r="T39" s="21"/>
      <c r="U39" s="21"/>
    </row>
    <row r="40" spans="1:22" x14ac:dyDescent="0.35">
      <c r="A40" s="15">
        <v>1923403</v>
      </c>
      <c r="B40" s="20">
        <v>43699.75</v>
      </c>
      <c r="C40" s="21"/>
      <c r="D40" s="21"/>
      <c r="E40" s="21"/>
      <c r="F40" s="21"/>
      <c r="G40" s="21"/>
      <c r="H40" s="21"/>
      <c r="I40" s="21"/>
      <c r="J40" s="21"/>
      <c r="K40" s="21"/>
      <c r="L40" s="21">
        <v>6.1269999999999998</v>
      </c>
      <c r="M40" s="21">
        <v>19.32</v>
      </c>
      <c r="N40" s="21"/>
      <c r="O40" s="21"/>
      <c r="P40" s="21"/>
      <c r="Q40" s="21"/>
      <c r="R40" s="21"/>
      <c r="S40" s="21"/>
      <c r="T40" s="21"/>
      <c r="U40" s="21"/>
      <c r="V40" s="37" t="s">
        <v>186</v>
      </c>
    </row>
    <row r="41" spans="1:22" x14ac:dyDescent="0.35">
      <c r="A41" s="15">
        <v>1923504</v>
      </c>
      <c r="B41" s="20">
        <v>43700.25</v>
      </c>
      <c r="C41" s="21"/>
      <c r="D41" s="21"/>
      <c r="E41" s="21"/>
      <c r="F41" s="21"/>
      <c r="G41" s="21"/>
      <c r="H41" s="21"/>
      <c r="I41" s="21"/>
      <c r="J41" s="21"/>
      <c r="K41" s="21"/>
      <c r="L41" s="21">
        <v>6.508</v>
      </c>
      <c r="M41" s="21">
        <v>12.82</v>
      </c>
      <c r="N41" s="21"/>
      <c r="O41" s="21"/>
      <c r="P41" s="21"/>
      <c r="Q41" s="21"/>
      <c r="R41" s="21"/>
      <c r="S41" s="21"/>
      <c r="T41" s="21"/>
      <c r="U41" s="21"/>
      <c r="V41" s="37" t="s">
        <v>186</v>
      </c>
    </row>
    <row r="42" spans="1:22" x14ac:dyDescent="0.35">
      <c r="A42" s="15">
        <v>1924601</v>
      </c>
      <c r="B42" s="20">
        <v>43711.75</v>
      </c>
      <c r="C42" s="21"/>
      <c r="D42" s="21"/>
      <c r="E42" s="21"/>
      <c r="F42" s="21"/>
      <c r="G42" s="21"/>
      <c r="H42" s="21"/>
      <c r="I42" s="21"/>
      <c r="J42" s="21"/>
      <c r="K42" s="21"/>
      <c r="L42" s="21">
        <v>5.556</v>
      </c>
      <c r="M42" s="21">
        <v>5.89</v>
      </c>
      <c r="N42" s="21"/>
      <c r="O42" s="21"/>
      <c r="P42" s="21"/>
      <c r="Q42" s="21"/>
      <c r="R42" s="21"/>
      <c r="S42" s="21"/>
      <c r="T42" s="21"/>
      <c r="U42" s="21"/>
      <c r="V42" s="37" t="s">
        <v>186</v>
      </c>
    </row>
    <row r="43" spans="1:22" x14ac:dyDescent="0.35">
      <c r="A43" s="15">
        <v>1924702</v>
      </c>
      <c r="B43" s="20">
        <v>43712.25</v>
      </c>
      <c r="C43" s="21"/>
      <c r="D43" s="21"/>
      <c r="E43" s="21"/>
      <c r="F43" s="21"/>
      <c r="G43" s="21"/>
      <c r="H43" s="21"/>
      <c r="I43" s="21"/>
      <c r="J43" s="21"/>
      <c r="K43" s="21"/>
      <c r="L43" s="21">
        <v>5.407</v>
      </c>
      <c r="M43" s="21">
        <v>21.65</v>
      </c>
      <c r="N43" s="21"/>
      <c r="O43" s="21"/>
      <c r="P43" s="21"/>
      <c r="Q43" s="21"/>
      <c r="R43" s="21"/>
      <c r="S43" s="21"/>
      <c r="T43" s="21"/>
      <c r="U43" s="21"/>
      <c r="V43" s="37" t="s">
        <v>186</v>
      </c>
    </row>
    <row r="44" spans="1:22" x14ac:dyDescent="0.35">
      <c r="A44" s="15">
        <v>1924802</v>
      </c>
      <c r="B44" s="20">
        <v>43713.25</v>
      </c>
      <c r="C44" s="21"/>
      <c r="D44" s="21"/>
      <c r="E44" s="21"/>
      <c r="F44" s="21"/>
      <c r="G44" s="21"/>
      <c r="H44" s="21"/>
      <c r="I44" s="21"/>
      <c r="J44" s="21"/>
      <c r="K44" s="21"/>
      <c r="L44" s="21">
        <v>5.6829999999999998</v>
      </c>
      <c r="M44" s="21">
        <v>3.26</v>
      </c>
      <c r="N44" s="21"/>
      <c r="O44" s="21"/>
      <c r="P44" s="21"/>
      <c r="Q44" s="21"/>
      <c r="R44" s="21"/>
      <c r="S44" s="21"/>
      <c r="T44" s="21"/>
      <c r="U44" s="21"/>
      <c r="V44" s="37" t="s">
        <v>186</v>
      </c>
    </row>
    <row r="45" spans="1:22" x14ac:dyDescent="0.35">
      <c r="A45" s="15">
        <v>1925302</v>
      </c>
      <c r="B45" s="20">
        <v>43718.25</v>
      </c>
      <c r="C45" s="21"/>
      <c r="D45" s="21"/>
      <c r="E45" s="21"/>
      <c r="F45" s="21"/>
      <c r="G45" s="21"/>
      <c r="H45" s="21"/>
      <c r="I45" s="21"/>
      <c r="J45" s="21"/>
      <c r="K45" s="21"/>
      <c r="L45" s="21">
        <v>5.6870000000000003</v>
      </c>
      <c r="M45" s="21">
        <v>8.2799999999999994</v>
      </c>
      <c r="N45" s="21"/>
      <c r="O45" s="21"/>
      <c r="P45" s="21"/>
      <c r="Q45" s="21"/>
      <c r="R45" s="21"/>
      <c r="S45" s="21"/>
      <c r="T45" s="21"/>
      <c r="U45" s="21"/>
      <c r="V45" s="37" t="s">
        <v>186</v>
      </c>
    </row>
    <row r="46" spans="1:22" x14ac:dyDescent="0.35">
      <c r="A46" s="15">
        <v>1925404</v>
      </c>
      <c r="B46" s="20">
        <v>43719.25</v>
      </c>
      <c r="C46" s="21"/>
      <c r="D46" s="21"/>
      <c r="E46" s="21"/>
      <c r="F46" s="21"/>
      <c r="G46" s="21"/>
      <c r="H46" s="21"/>
      <c r="I46" s="21"/>
      <c r="J46" s="21"/>
      <c r="K46" s="21"/>
      <c r="L46" s="21">
        <v>5.8949999999999996</v>
      </c>
      <c r="M46" s="21">
        <v>15.64</v>
      </c>
      <c r="N46" s="21"/>
      <c r="O46" s="21"/>
      <c r="P46" s="21"/>
      <c r="Q46" s="21"/>
      <c r="R46" s="21"/>
      <c r="S46" s="21"/>
      <c r="T46" s="21"/>
      <c r="U46" s="21"/>
      <c r="V46" s="37" t="s">
        <v>186</v>
      </c>
    </row>
    <row r="47" spans="1:22" x14ac:dyDescent="0.35">
      <c r="A47" s="15">
        <v>1925502</v>
      </c>
      <c r="B47" s="20">
        <v>43720.25</v>
      </c>
      <c r="C47" s="21"/>
      <c r="D47" s="21"/>
      <c r="E47" s="21"/>
      <c r="F47" s="21"/>
      <c r="G47" s="21"/>
      <c r="H47" s="21"/>
      <c r="I47" s="21"/>
      <c r="J47" s="21"/>
      <c r="K47" s="21"/>
      <c r="L47" s="21">
        <v>5.9160000000000004</v>
      </c>
      <c r="M47" s="21">
        <v>7.35</v>
      </c>
      <c r="N47" s="21"/>
      <c r="O47" s="21"/>
      <c r="P47" s="21"/>
      <c r="Q47" s="21"/>
      <c r="R47" s="21"/>
      <c r="S47" s="21"/>
      <c r="T47" s="21"/>
      <c r="U47" s="21"/>
      <c r="V47" s="37" t="s">
        <v>186</v>
      </c>
    </row>
    <row r="48" spans="1:22" x14ac:dyDescent="0.35">
      <c r="A48" s="15">
        <v>1926702</v>
      </c>
      <c r="B48" s="20">
        <v>43732.25</v>
      </c>
      <c r="C48" s="21"/>
      <c r="D48" s="21"/>
      <c r="E48" s="21"/>
      <c r="F48" s="21"/>
      <c r="G48" s="21"/>
      <c r="H48" s="21"/>
      <c r="I48" s="21"/>
      <c r="J48" s="21"/>
      <c r="K48" s="21"/>
      <c r="L48" s="21">
        <v>5.9169999999999998</v>
      </c>
      <c r="M48" s="21">
        <v>4.16</v>
      </c>
      <c r="N48" s="21"/>
      <c r="O48" s="21"/>
      <c r="P48" s="21"/>
      <c r="Q48" s="21"/>
      <c r="R48" s="21"/>
      <c r="S48" s="21"/>
      <c r="T48" s="21"/>
      <c r="U48" s="21"/>
      <c r="V48" s="37" t="s">
        <v>186</v>
      </c>
    </row>
    <row r="49" spans="1:22" x14ac:dyDescent="0.35">
      <c r="A49" s="15">
        <v>1926703</v>
      </c>
      <c r="B49" s="20">
        <v>43732.75</v>
      </c>
      <c r="C49" s="21"/>
      <c r="D49" s="21"/>
      <c r="E49" s="21"/>
      <c r="F49" s="21"/>
      <c r="G49" s="21"/>
      <c r="H49" s="21"/>
      <c r="I49" s="21"/>
      <c r="J49" s="21"/>
      <c r="K49" s="21"/>
      <c r="L49" s="21">
        <v>5.9470000000000001</v>
      </c>
      <c r="M49" s="21">
        <v>2.9</v>
      </c>
      <c r="N49" s="21"/>
      <c r="O49" s="21"/>
      <c r="P49" s="21"/>
      <c r="Q49" s="21"/>
      <c r="R49" s="21"/>
      <c r="S49" s="21"/>
      <c r="T49" s="21"/>
      <c r="U49" s="21"/>
      <c r="V49" s="37" t="s">
        <v>186</v>
      </c>
    </row>
    <row r="50" spans="1:22" x14ac:dyDescent="0.35">
      <c r="A50" s="15">
        <v>1926903</v>
      </c>
      <c r="B50" s="20">
        <v>43734.75</v>
      </c>
      <c r="C50" s="21"/>
      <c r="D50" s="21"/>
      <c r="E50" s="21"/>
      <c r="F50" s="21"/>
      <c r="G50" s="21"/>
      <c r="H50" s="21"/>
      <c r="I50" s="21"/>
      <c r="J50" s="21"/>
      <c r="K50" s="21"/>
      <c r="L50" s="21">
        <v>6.2830000000000004</v>
      </c>
      <c r="M50" s="21">
        <v>12.58</v>
      </c>
      <c r="N50" s="21"/>
      <c r="O50" s="21"/>
      <c r="P50" s="21"/>
      <c r="Q50" s="21"/>
      <c r="R50" s="21"/>
      <c r="S50" s="21"/>
      <c r="T50" s="21"/>
      <c r="U50" s="21"/>
      <c r="V50" s="37" t="s">
        <v>186</v>
      </c>
    </row>
    <row r="51" spans="1:22" x14ac:dyDescent="0.35">
      <c r="A51" s="15">
        <v>1927004</v>
      </c>
      <c r="B51" s="20">
        <v>43735.25</v>
      </c>
      <c r="C51" s="21"/>
      <c r="D51" s="21"/>
      <c r="E51" s="21"/>
      <c r="F51" s="21"/>
      <c r="G51" s="21"/>
      <c r="H51" s="21"/>
      <c r="I51" s="21"/>
      <c r="J51" s="21"/>
      <c r="K51" s="21"/>
      <c r="L51" s="21">
        <v>5.9550000000000001</v>
      </c>
      <c r="M51" s="21">
        <v>5.53</v>
      </c>
      <c r="N51" s="21"/>
      <c r="O51" s="21"/>
      <c r="P51" s="21"/>
      <c r="Q51" s="21"/>
      <c r="R51" s="21"/>
      <c r="S51" s="21"/>
      <c r="T51" s="21"/>
      <c r="U51" s="21"/>
      <c r="V51" s="37" t="s">
        <v>186</v>
      </c>
    </row>
    <row r="52" spans="1:22" x14ac:dyDescent="0.35">
      <c r="A52" s="15">
        <v>1927103</v>
      </c>
      <c r="B52" s="20">
        <v>43736.75</v>
      </c>
      <c r="C52" s="21"/>
      <c r="D52" s="21"/>
      <c r="E52" s="21"/>
      <c r="F52" s="21"/>
      <c r="G52" s="21"/>
      <c r="H52" s="21"/>
      <c r="I52" s="21"/>
      <c r="J52" s="21"/>
      <c r="K52" s="21"/>
      <c r="L52" s="21">
        <v>5.5949999999999998</v>
      </c>
      <c r="M52" s="21">
        <v>15.55</v>
      </c>
      <c r="N52" s="21"/>
      <c r="O52" s="21"/>
      <c r="P52" s="21"/>
      <c r="Q52" s="21"/>
      <c r="R52" s="21"/>
      <c r="S52" s="21"/>
      <c r="T52" s="21"/>
      <c r="U52" s="21"/>
      <c r="V52" s="37" t="s">
        <v>186</v>
      </c>
    </row>
    <row r="53" spans="1:22" x14ac:dyDescent="0.35">
      <c r="A53" s="15">
        <v>1927204</v>
      </c>
      <c r="B53" s="20">
        <v>43737.25</v>
      </c>
      <c r="C53" s="21"/>
      <c r="D53" s="21"/>
      <c r="E53" s="21"/>
      <c r="F53" s="21"/>
      <c r="G53" s="21"/>
      <c r="H53" s="21"/>
      <c r="I53" s="21"/>
      <c r="J53" s="21"/>
      <c r="K53" s="21"/>
      <c r="L53" s="21">
        <v>5.7460000000000004</v>
      </c>
      <c r="M53" s="21">
        <v>2.69</v>
      </c>
      <c r="N53" s="21"/>
      <c r="O53" s="21"/>
      <c r="P53" s="21"/>
      <c r="Q53" s="21"/>
      <c r="R53" s="21"/>
      <c r="S53" s="21"/>
      <c r="T53" s="21"/>
      <c r="U53" s="21"/>
      <c r="V53" s="37" t="s">
        <v>186</v>
      </c>
    </row>
    <row r="54" spans="1:22" x14ac:dyDescent="0.35">
      <c r="A54" s="15">
        <v>1927408</v>
      </c>
      <c r="B54" s="20">
        <v>43739.25</v>
      </c>
      <c r="C54" s="21"/>
      <c r="D54" s="21"/>
      <c r="E54" s="21"/>
      <c r="F54" s="21"/>
      <c r="G54" s="21"/>
      <c r="H54" s="21"/>
      <c r="I54" s="21"/>
      <c r="J54" s="21"/>
      <c r="K54" s="21"/>
      <c r="L54" s="21">
        <v>5.2140000000000004</v>
      </c>
      <c r="M54" s="21">
        <v>4.95</v>
      </c>
      <c r="N54" s="21"/>
      <c r="O54" s="21"/>
      <c r="P54" s="21"/>
      <c r="Q54" s="21"/>
      <c r="R54" s="21"/>
      <c r="S54" s="21"/>
      <c r="T54" s="21"/>
      <c r="U54" s="21"/>
      <c r="V54" s="37" t="s">
        <v>186</v>
      </c>
    </row>
    <row r="55" spans="1:22" x14ac:dyDescent="0.35">
      <c r="B55" s="40"/>
      <c r="C55" s="21"/>
      <c r="D55" s="21"/>
      <c r="E55" s="21"/>
      <c r="F55" s="21"/>
      <c r="G55" s="21"/>
      <c r="H55" s="21"/>
      <c r="I55" s="21"/>
      <c r="J55" s="21"/>
      <c r="K55" s="21"/>
      <c r="L55" s="21"/>
      <c r="M55" s="21"/>
      <c r="N55" s="21"/>
      <c r="O55" s="21"/>
      <c r="P55" s="21"/>
      <c r="Q55" s="21"/>
      <c r="R55" s="21"/>
      <c r="S55" s="21"/>
      <c r="T55" s="21"/>
      <c r="U55" s="21"/>
    </row>
    <row r="56" spans="1:22" x14ac:dyDescent="0.35">
      <c r="B56" s="40"/>
      <c r="C56" s="21"/>
      <c r="D56" s="21"/>
      <c r="E56" s="21"/>
      <c r="F56" s="21"/>
      <c r="G56" s="21"/>
      <c r="H56" s="21"/>
      <c r="I56" s="21"/>
      <c r="J56" s="21"/>
      <c r="K56" s="21"/>
      <c r="L56" s="21"/>
      <c r="M56" s="21"/>
      <c r="N56" s="21"/>
      <c r="O56" s="21"/>
      <c r="P56" s="21"/>
      <c r="Q56" s="21"/>
      <c r="R56" s="21"/>
      <c r="S56" s="21"/>
      <c r="T56" s="21"/>
      <c r="U56" s="21"/>
    </row>
    <row r="57" spans="1:22" x14ac:dyDescent="0.35">
      <c r="B57" s="40"/>
      <c r="C57" s="21"/>
      <c r="D57" s="21"/>
      <c r="E57" s="21"/>
      <c r="F57" s="21"/>
      <c r="G57" s="21"/>
      <c r="H57" s="21"/>
      <c r="I57" s="21"/>
      <c r="J57" s="21"/>
      <c r="K57" s="21"/>
      <c r="L57" s="21"/>
      <c r="M57" s="21"/>
      <c r="N57" s="21"/>
      <c r="O57" s="21"/>
      <c r="P57" s="21"/>
      <c r="Q57" s="21"/>
      <c r="R57" s="21"/>
      <c r="S57" s="21"/>
      <c r="T57" s="21"/>
      <c r="U57" s="21"/>
    </row>
    <row r="58" spans="1:22" x14ac:dyDescent="0.35">
      <c r="B58" s="40"/>
      <c r="C58" s="21"/>
      <c r="D58" s="21"/>
      <c r="E58" s="21"/>
      <c r="F58" s="21"/>
      <c r="G58" s="21"/>
      <c r="H58" s="21"/>
      <c r="I58" s="21"/>
      <c r="J58" s="21"/>
      <c r="K58" s="21"/>
      <c r="L58" s="21"/>
      <c r="M58" s="21"/>
      <c r="N58" s="21"/>
      <c r="O58" s="21"/>
      <c r="P58" s="21"/>
      <c r="Q58" s="21"/>
      <c r="R58" s="21"/>
      <c r="S58" s="21"/>
      <c r="T58" s="21"/>
      <c r="U58" s="21"/>
    </row>
    <row r="59" spans="1:22" x14ac:dyDescent="0.35">
      <c r="B59" s="40"/>
      <c r="C59" s="21"/>
      <c r="D59" s="21"/>
      <c r="E59" s="21"/>
      <c r="F59" s="21"/>
      <c r="G59" s="21"/>
      <c r="H59" s="21"/>
      <c r="I59" s="21"/>
      <c r="J59" s="21"/>
      <c r="K59" s="21"/>
      <c r="L59" s="21"/>
      <c r="M59" s="21"/>
      <c r="N59" s="21"/>
      <c r="O59" s="21"/>
      <c r="P59" s="21"/>
      <c r="Q59" s="21"/>
      <c r="R59" s="21"/>
      <c r="S59" s="21"/>
      <c r="T59" s="21"/>
      <c r="U59" s="21"/>
    </row>
    <row r="60" spans="1:22" x14ac:dyDescent="0.35">
      <c r="B60" s="40"/>
      <c r="C60" s="21"/>
      <c r="D60" s="21"/>
      <c r="E60" s="21"/>
      <c r="F60" s="21"/>
      <c r="G60" s="21"/>
      <c r="H60" s="21"/>
      <c r="I60" s="21"/>
      <c r="J60" s="21"/>
      <c r="K60" s="21"/>
      <c r="L60" s="21"/>
      <c r="M60" s="21"/>
      <c r="N60" s="21"/>
      <c r="O60" s="21"/>
      <c r="P60" s="21"/>
      <c r="Q60" s="21"/>
      <c r="R60" s="21"/>
      <c r="S60" s="21"/>
      <c r="T60" s="21"/>
      <c r="U60" s="21"/>
    </row>
    <row r="61" spans="1:22" x14ac:dyDescent="0.35">
      <c r="B61" s="20"/>
      <c r="C61" s="21"/>
      <c r="D61" s="21"/>
      <c r="E61" s="21"/>
      <c r="F61" s="21"/>
      <c r="G61" s="21"/>
      <c r="H61" s="21"/>
      <c r="I61" s="21"/>
      <c r="J61" s="21"/>
      <c r="K61" s="21"/>
      <c r="L61" s="21"/>
      <c r="M61" s="21"/>
      <c r="N61" s="21"/>
      <c r="O61" s="21"/>
      <c r="P61" s="21"/>
      <c r="Q61" s="21"/>
      <c r="R61" s="21"/>
      <c r="S61" s="21"/>
      <c r="T61" s="21"/>
      <c r="U61" s="21"/>
    </row>
    <row r="62" spans="1:22" x14ac:dyDescent="0.35">
      <c r="B62" s="20"/>
      <c r="C62" s="21"/>
      <c r="D62" s="21"/>
      <c r="E62" s="21"/>
      <c r="F62" s="21"/>
      <c r="G62" s="21"/>
      <c r="H62" s="21"/>
      <c r="I62" s="21"/>
      <c r="J62" s="21"/>
      <c r="K62" s="21"/>
      <c r="L62" s="21"/>
      <c r="M62" s="21"/>
      <c r="N62" s="21"/>
      <c r="O62" s="21"/>
      <c r="P62" s="21"/>
      <c r="Q62" s="21"/>
      <c r="R62" s="21"/>
      <c r="S62" s="21"/>
      <c r="T62" s="21"/>
      <c r="U62" s="21"/>
    </row>
    <row r="63" spans="1:22" x14ac:dyDescent="0.35">
      <c r="B63" s="20"/>
      <c r="C63" s="21"/>
      <c r="D63" s="21"/>
      <c r="E63" s="21"/>
      <c r="F63" s="21"/>
      <c r="G63" s="21"/>
      <c r="H63" s="21"/>
      <c r="I63" s="21"/>
      <c r="J63" s="21"/>
      <c r="K63" s="21"/>
      <c r="L63" s="21"/>
      <c r="M63" s="21"/>
      <c r="N63" s="21"/>
      <c r="O63" s="21"/>
      <c r="P63" s="21"/>
      <c r="Q63" s="21"/>
      <c r="R63" s="21"/>
      <c r="S63" s="21"/>
      <c r="T63" s="21"/>
      <c r="U63" s="21"/>
    </row>
    <row r="64" spans="1:22" x14ac:dyDescent="0.35">
      <c r="B64" s="20"/>
      <c r="C64" s="21"/>
      <c r="D64" s="21"/>
      <c r="E64" s="21"/>
      <c r="F64" s="21"/>
      <c r="G64" s="21"/>
      <c r="H64" s="21"/>
      <c r="I64" s="21"/>
      <c r="J64" s="21"/>
      <c r="K64" s="21"/>
      <c r="L64" s="21"/>
      <c r="M64" s="21"/>
      <c r="N64" s="21"/>
      <c r="O64" s="21"/>
      <c r="P64" s="21"/>
      <c r="Q64" s="21"/>
      <c r="R64" s="21"/>
      <c r="S64" s="21"/>
      <c r="T64" s="21"/>
      <c r="U64" s="21"/>
    </row>
    <row r="65" spans="2:21" x14ac:dyDescent="0.35">
      <c r="B65" s="20"/>
      <c r="C65" s="21"/>
      <c r="D65" s="21"/>
      <c r="E65" s="21"/>
      <c r="F65" s="21"/>
      <c r="G65" s="21"/>
      <c r="H65" s="21"/>
      <c r="I65" s="21"/>
      <c r="J65" s="21"/>
      <c r="K65" s="21"/>
      <c r="L65" s="21"/>
      <c r="M65" s="21"/>
      <c r="N65" s="21"/>
      <c r="O65" s="21"/>
      <c r="P65" s="21"/>
      <c r="Q65" s="21"/>
      <c r="R65" s="21"/>
      <c r="S65" s="21"/>
      <c r="T65" s="21"/>
      <c r="U65" s="21"/>
    </row>
    <row r="66" spans="2:21" x14ac:dyDescent="0.35">
      <c r="B66" s="20"/>
      <c r="C66" s="21"/>
      <c r="D66" s="21"/>
      <c r="E66" s="21"/>
      <c r="F66" s="21"/>
      <c r="G66" s="21"/>
      <c r="H66" s="21"/>
      <c r="I66" s="21"/>
      <c r="J66" s="21"/>
      <c r="K66" s="21"/>
      <c r="L66" s="21"/>
      <c r="M66" s="21"/>
      <c r="N66" s="21"/>
      <c r="O66" s="21"/>
      <c r="P66" s="21"/>
      <c r="Q66" s="21"/>
      <c r="R66" s="21"/>
      <c r="S66" s="21"/>
      <c r="T66" s="21"/>
      <c r="U66" s="21"/>
    </row>
    <row r="67" spans="2:21" x14ac:dyDescent="0.35">
      <c r="B67" s="20"/>
      <c r="C67" s="21"/>
      <c r="D67" s="21"/>
      <c r="E67" s="21"/>
      <c r="F67" s="21"/>
      <c r="G67" s="21"/>
      <c r="H67" s="21"/>
      <c r="I67" s="21"/>
      <c r="J67" s="21"/>
      <c r="K67" s="21"/>
      <c r="L67" s="21"/>
      <c r="M67" s="21"/>
      <c r="N67" s="21"/>
      <c r="O67" s="21"/>
      <c r="P67" s="21"/>
      <c r="Q67" s="21"/>
      <c r="R67" s="21"/>
      <c r="S67" s="21"/>
      <c r="T67" s="21"/>
      <c r="U67" s="21"/>
    </row>
  </sheetData>
  <hyperlinks>
    <hyperlink ref="A2" r:id="rId1" display="www.adirondacklakessurvey.org"/>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topLeftCell="A3" zoomScale="85" zoomScaleNormal="85" workbookViewId="0">
      <selection activeCell="I14" sqref="I14"/>
    </sheetView>
  </sheetViews>
  <sheetFormatPr defaultRowHeight="14.5" x14ac:dyDescent="0.35"/>
  <cols>
    <col min="1" max="1" width="13.6328125" customWidth="1"/>
    <col min="9" max="9" width="12.1796875" bestFit="1" customWidth="1"/>
  </cols>
  <sheetData>
    <row r="1" spans="1:16" ht="15.5" x14ac:dyDescent="0.35">
      <c r="A1" s="1" t="s">
        <v>98</v>
      </c>
    </row>
    <row r="2" spans="1:16" x14ac:dyDescent="0.35">
      <c r="A2" s="2" t="s">
        <v>99</v>
      </c>
    </row>
    <row r="3" spans="1:16" x14ac:dyDescent="0.35">
      <c r="A3" s="2"/>
    </row>
    <row r="4" spans="1:16" ht="15.5" x14ac:dyDescent="0.35">
      <c r="A4" s="4" t="s">
        <v>116</v>
      </c>
    </row>
    <row r="5" spans="1:16" x14ac:dyDescent="0.35">
      <c r="A5" s="5" t="s">
        <v>109</v>
      </c>
    </row>
    <row r="7" spans="1:16" ht="14.5" customHeight="1" x14ac:dyDescent="0.35">
      <c r="A7" s="8" t="s">
        <v>53</v>
      </c>
      <c r="B7" s="8" t="s">
        <v>54</v>
      </c>
      <c r="C7" s="8" t="s">
        <v>55</v>
      </c>
      <c r="D7" s="8" t="s">
        <v>56</v>
      </c>
      <c r="E7" s="8" t="s">
        <v>57</v>
      </c>
      <c r="F7" s="8" t="s">
        <v>58</v>
      </c>
      <c r="G7" s="8" t="s">
        <v>59</v>
      </c>
      <c r="I7" s="45" t="s">
        <v>113</v>
      </c>
      <c r="J7" s="45"/>
      <c r="K7" s="45"/>
      <c r="L7" s="45"/>
      <c r="M7" s="45"/>
      <c r="N7" s="45"/>
      <c r="O7" s="45"/>
      <c r="P7" s="24"/>
    </row>
    <row r="8" spans="1:16" x14ac:dyDescent="0.35">
      <c r="A8" s="8" t="s">
        <v>60</v>
      </c>
      <c r="B8" s="9"/>
      <c r="C8">
        <f>COUNT('2019 INVALID'!A7:A1048576)+COUNT(Table_Query_from_chem3[LABNO])</f>
        <v>117</v>
      </c>
      <c r="I8" s="45"/>
      <c r="J8" s="45"/>
      <c r="K8" s="45"/>
      <c r="L8" s="45"/>
      <c r="M8" s="45"/>
      <c r="N8" s="45"/>
      <c r="O8" s="45"/>
      <c r="P8" s="24"/>
    </row>
    <row r="9" spans="1:16" x14ac:dyDescent="0.35">
      <c r="A9" s="8" t="s">
        <v>61</v>
      </c>
      <c r="B9" s="9" t="s">
        <v>62</v>
      </c>
      <c r="C9" s="13">
        <f>COUNT('2019 INVALID'!E$7:E$200)+COUNT('2019 VALID'!E$7:E$250)</f>
        <v>117</v>
      </c>
      <c r="D9" s="13">
        <f>MIN('2019 INVALID'!E$7:E$31,'2019 VALID'!E$7:E$250)</f>
        <v>32</v>
      </c>
      <c r="E9" s="13">
        <f>MAX('2019 INVALID'!E$7:E$31,'2019 VALID'!E$7:E$250)</f>
        <v>5148</v>
      </c>
      <c r="F9" s="13">
        <f>AVERAGE('2019 INVALID'!E$7:E$31,'2019 VALID'!E$7:E$250)</f>
        <v>891.23958333333337</v>
      </c>
      <c r="G9" s="13">
        <f>STDEV('2019 INVALID'!E$7:E$31,'2019 VALID'!E$7:E$250)</f>
        <v>1118.8354636081183</v>
      </c>
      <c r="I9" s="45"/>
      <c r="J9" s="45"/>
      <c r="K9" s="45"/>
      <c r="L9" s="45"/>
      <c r="M9" s="45"/>
      <c r="N9" s="45"/>
      <c r="O9" s="45"/>
      <c r="P9" s="24"/>
    </row>
    <row r="10" spans="1:16" ht="16.5" x14ac:dyDescent="0.35">
      <c r="A10" s="8" t="s">
        <v>63</v>
      </c>
      <c r="B10" s="9" t="s">
        <v>64</v>
      </c>
      <c r="C10" s="13">
        <f>COUNT('2019 INVALID'!F$7:F$200)+COUNT('2019 VALID'!F$7:F$250)</f>
        <v>101</v>
      </c>
      <c r="D10" s="7">
        <f>MIN('2019 INVALID'!F$7:F$250,'2019 VALID'!F$7:F$250)</f>
        <v>8.7012400000000004E-2</v>
      </c>
      <c r="E10" s="7">
        <f>MAX('2019 INVALID'!F$7:F$250,'2019 VALID'!F$7:F$250)</f>
        <v>1.52078</v>
      </c>
      <c r="F10" s="7">
        <f>AVERAGE('2019 INVALID'!F$7:F$250,'2019 VALID'!F$7:F$250)</f>
        <v>0.45958033960396016</v>
      </c>
      <c r="G10" s="7">
        <f>STDEV('2019 INVALID'!F$7:F$250,'2019 VALID'!F$7:F$250)</f>
        <v>0.22996150928601247</v>
      </c>
      <c r="I10" s="45"/>
      <c r="J10" s="45"/>
      <c r="K10" s="45"/>
      <c r="L10" s="45"/>
      <c r="M10" s="45"/>
      <c r="N10" s="45"/>
      <c r="O10" s="45"/>
      <c r="P10" s="24"/>
    </row>
    <row r="11" spans="1:16" ht="16.5" x14ac:dyDescent="0.35">
      <c r="A11" s="8" t="s">
        <v>2</v>
      </c>
      <c r="B11" s="9" t="s">
        <v>65</v>
      </c>
      <c r="C11" s="13">
        <f>COUNT('2019 INVALID'!AH$7:AH$200)+COUNT('2019 VALID'!AH$7:AH$250)</f>
        <v>106</v>
      </c>
      <c r="D11" s="12">
        <f>MIN('2019 INVALID'!AH$7:AH$31,'2019 VALID'!AH$7:AH$250)</f>
        <v>4.6988799999999999</v>
      </c>
      <c r="E11" s="12">
        <f>MAX('2019 INVALID'!AH$7:AH$31,'2019 VALID'!AH$7:AH$250)</f>
        <v>174.94300000000001</v>
      </c>
      <c r="F11" s="12">
        <f>AVERAGE('2019 INVALID'!AH$7:AH$31,'2019 VALID'!AH$7:AH$250)</f>
        <v>40.186425681818179</v>
      </c>
      <c r="G11" s="12">
        <f>STDEV('2019 INVALID'!AH$7:AH$31,'2019 VALID'!AH$7:AH$250)</f>
        <v>37.892127978087416</v>
      </c>
      <c r="I11" s="45"/>
      <c r="J11" s="45"/>
      <c r="K11" s="45"/>
      <c r="L11" s="45"/>
      <c r="M11" s="45"/>
      <c r="N11" s="45"/>
      <c r="O11" s="45"/>
      <c r="P11" s="24"/>
    </row>
    <row r="12" spans="1:16" ht="16.5" x14ac:dyDescent="0.35">
      <c r="A12" s="8" t="s">
        <v>3</v>
      </c>
      <c r="B12" s="9" t="s">
        <v>65</v>
      </c>
      <c r="C12" s="13">
        <f>COUNT('2019 INVALID'!AK$7:AK$200)+COUNT('2019 VALID'!AK$7:AK$250)</f>
        <v>117</v>
      </c>
      <c r="D12" s="12">
        <f>MIN('2019 INVALID'!AK$7:AK$31,'2019 VALID'!AK$7:AK$250)</f>
        <v>-0.16855800000000001</v>
      </c>
      <c r="E12" s="12">
        <f>MAX('2019 INVALID'!AK$7:AK$31,'2019 VALID'!AK$7:AK$250)</f>
        <v>187.12799999999999</v>
      </c>
      <c r="F12" s="12">
        <f>AVERAGE('2019 INVALID'!AK$7:AK$31,'2019 VALID'!AK$7:AK$250)</f>
        <v>42.156284083333333</v>
      </c>
      <c r="G12" s="12">
        <f>STDEV('2019 INVALID'!AK$7:AK$31,'2019 VALID'!AK$7:AK$250)</f>
        <v>41.433129629128238</v>
      </c>
      <c r="I12" s="45"/>
      <c r="J12" s="45"/>
      <c r="K12" s="45"/>
      <c r="L12" s="45"/>
      <c r="M12" s="45"/>
      <c r="N12" s="45"/>
      <c r="O12" s="45"/>
      <c r="P12" s="24"/>
    </row>
    <row r="13" spans="1:16" ht="16.5" x14ac:dyDescent="0.35">
      <c r="A13" s="8" t="s">
        <v>66</v>
      </c>
      <c r="B13" s="9" t="s">
        <v>65</v>
      </c>
      <c r="C13" s="13">
        <f>COUNT('2019 INVALID'!AN$7:AN$200)+COUNT('2019 VALID'!AN$7:AN$250)</f>
        <v>108</v>
      </c>
      <c r="D13" s="12">
        <f>MIN('2019 INVALID'!AN$7:AN$31,'2019 VALID'!AN$7:AN$250)</f>
        <v>-17.290500000000002</v>
      </c>
      <c r="E13" s="12">
        <f>MAX('2019 INVALID'!AN$7:AN$31,'2019 VALID'!AN$7:AN$250)</f>
        <v>48.740600000000001</v>
      </c>
      <c r="F13" s="12">
        <f>AVERAGE('2019 INVALID'!AN$7:AN$31,'2019 VALID'!AN$7:AN$250)</f>
        <v>8.671534579545451</v>
      </c>
      <c r="G13" s="12">
        <f>STDEV('2019 INVALID'!AN$7:AN$31,'2019 VALID'!AN$7:AN$250)</f>
        <v>9.2905358440385672</v>
      </c>
      <c r="I13" s="24"/>
      <c r="J13" s="24"/>
      <c r="K13" s="24"/>
      <c r="L13" s="24"/>
      <c r="M13" s="24"/>
      <c r="N13" s="24"/>
      <c r="O13" s="24"/>
      <c r="P13" s="24"/>
    </row>
    <row r="14" spans="1:16" ht="16.5" x14ac:dyDescent="0.35">
      <c r="A14" s="8" t="s">
        <v>67</v>
      </c>
      <c r="B14" s="9" t="s">
        <v>65</v>
      </c>
      <c r="C14" s="13">
        <f>COUNT('2019 INVALID'!S$7:S$200)+COUNT('2019 VALID'!S$7:S$250)</f>
        <v>106</v>
      </c>
      <c r="D14" s="12">
        <f>MIN('2019 INVALID'!S$7:S$31,'2019 VALID'!S$7:S$250)</f>
        <v>2.74465</v>
      </c>
      <c r="E14" s="12">
        <f>MAX('2019 INVALID'!S$7:S$31,'2019 VALID'!S$7:S$250)</f>
        <v>189.28100000000001</v>
      </c>
      <c r="F14" s="12">
        <f>AVERAGE('2019 INVALID'!S$7:S$31,'2019 VALID'!S$7:S$250)</f>
        <v>31.096140520833348</v>
      </c>
      <c r="G14" s="12">
        <f>STDEV('2019 INVALID'!S$7:S$31,'2019 VALID'!S$7:S$250)</f>
        <v>27.672689096256963</v>
      </c>
      <c r="I14" s="24"/>
      <c r="J14" s="24"/>
      <c r="K14" s="24"/>
      <c r="L14" s="24"/>
      <c r="M14" s="24"/>
      <c r="N14" s="24"/>
      <c r="O14" s="24"/>
      <c r="P14" s="24"/>
    </row>
    <row r="15" spans="1:16" ht="16.5" x14ac:dyDescent="0.35">
      <c r="A15" s="8" t="s">
        <v>68</v>
      </c>
      <c r="B15" s="9" t="s">
        <v>65</v>
      </c>
      <c r="C15" s="13">
        <f>COUNT('2019 INVALID'!V$7:V$200)+COUNT('2019 VALID'!V$7:V$250)</f>
        <v>106</v>
      </c>
      <c r="D15" s="12">
        <f>MIN('2019 INVALID'!V$7:V$31,'2019 VALID'!V$7:V$250)</f>
        <v>0.65830100000000003</v>
      </c>
      <c r="E15" s="12">
        <f>MAX('2019 INVALID'!V$7:V$31,'2019 VALID'!V$7:V$250)</f>
        <v>23.534300000000002</v>
      </c>
      <c r="F15" s="12">
        <f>AVERAGE('2019 INVALID'!V$7:V$31,'2019 VALID'!V$7:V$250)</f>
        <v>6.6747253958333346</v>
      </c>
      <c r="G15" s="12">
        <f>STDEV('2019 INVALID'!V$7:V$31,'2019 VALID'!V$7:V$250)</f>
        <v>5.032555346624549</v>
      </c>
      <c r="I15" s="24"/>
      <c r="J15" s="24"/>
      <c r="K15" s="24"/>
      <c r="L15" s="24"/>
      <c r="M15" s="24"/>
      <c r="N15" s="24"/>
      <c r="O15" s="24"/>
      <c r="P15" s="24"/>
    </row>
    <row r="16" spans="1:16" ht="16.5" x14ac:dyDescent="0.35">
      <c r="A16" s="8" t="s">
        <v>69</v>
      </c>
      <c r="B16" s="9" t="s">
        <v>65</v>
      </c>
      <c r="C16" s="13">
        <f>COUNT('2019 INVALID'!Y$7:Y$200)+COUNT('2019 VALID'!Y$7:Y$250)</f>
        <v>106</v>
      </c>
      <c r="D16" s="12">
        <f>MIN('2019 INVALID'!Y$7:Y$31,'2019 VALID'!Y$7:Y$250)</f>
        <v>1.1309400000000001</v>
      </c>
      <c r="E16" s="12">
        <f>MAX('2019 INVALID'!Y$7:Y$31,'2019 VALID'!Y$7:Y$250)</f>
        <v>44.759</v>
      </c>
      <c r="F16" s="12">
        <f>AVERAGE('2019 INVALID'!Y$7:Y$31,'2019 VALID'!Y$7:Y$250)</f>
        <v>5.102355208333333</v>
      </c>
      <c r="G16" s="12">
        <f>STDEV('2019 INVALID'!Y$7:Y$31,'2019 VALID'!Y$7:Y$250)</f>
        <v>7.6796412861184296</v>
      </c>
    </row>
    <row r="17" spans="1:7" ht="16.5" x14ac:dyDescent="0.35">
      <c r="A17" s="8" t="s">
        <v>4</v>
      </c>
      <c r="B17" s="9" t="s">
        <v>65</v>
      </c>
      <c r="C17" s="13">
        <f>COUNT('2019 INVALID'!AB$7:AB$200)+COUNT('2019 VALID'!AB$7:AB$250)</f>
        <v>106</v>
      </c>
      <c r="D17" s="12">
        <f>MIN('2019 INVALID'!AB$7:AB$31,'2019 VALID'!AB$7:AB$250)</f>
        <v>0.664991</v>
      </c>
      <c r="E17" s="12">
        <f>MAX('2019 INVALID'!AB$7:AB$31,'2019 VALID'!AB$7:AB$250)</f>
        <v>21.407599999999999</v>
      </c>
      <c r="F17" s="12">
        <f>AVERAGE('2019 INVALID'!AB$7:AB$31,'2019 VALID'!AB$7:AB$250)</f>
        <v>3.4584302812499996</v>
      </c>
      <c r="G17" s="12">
        <f>STDEV('2019 INVALID'!AB$7:AB$31,'2019 VALID'!AB$7:AB$250)</f>
        <v>3.3509463846931542</v>
      </c>
    </row>
    <row r="18" spans="1:7" ht="16.5" x14ac:dyDescent="0.35">
      <c r="A18" s="8" t="s">
        <v>5</v>
      </c>
      <c r="B18" s="9" t="s">
        <v>65</v>
      </c>
      <c r="C18" s="13">
        <f>COUNT('2019 INVALID'!AE$7:AE$200)+COUNT('2019 VALID'!AE$7:AE$250)</f>
        <v>117</v>
      </c>
      <c r="D18" s="12">
        <f>MIN('2019 INVALID'!AE$7:AE$31,'2019 VALID'!AE$7:AE$250)</f>
        <v>5.9371400000000003</v>
      </c>
      <c r="E18" s="12">
        <f>MAX('2019 INVALID'!AE$7:AE$31,'2019 VALID'!AE$7:AE$250)</f>
        <v>274.40499999999997</v>
      </c>
      <c r="F18" s="12">
        <f>AVERAGE('2019 INVALID'!AE$7:AE$31,'2019 VALID'!AE$7:AE$250)</f>
        <v>71.903293020833345</v>
      </c>
      <c r="G18" s="12">
        <f>STDEV('2019 INVALID'!AE$7:AE$31,'2019 VALID'!AE$7:AE$250)</f>
        <v>68.633554275040154</v>
      </c>
    </row>
    <row r="19" spans="1:7" ht="16.5" x14ac:dyDescent="0.35">
      <c r="A19" s="8" t="s">
        <v>6</v>
      </c>
      <c r="B19" s="9" t="s">
        <v>70</v>
      </c>
      <c r="C19" s="13">
        <f>COUNT('2019 INVALID'!AO$7:AO$200)+COUNT('2019 VALID'!AO$7:AO$250)</f>
        <v>116</v>
      </c>
      <c r="D19" s="12">
        <f>MIN('2019 INVALID'!AO$7:AO$31,'2019 VALID'!AO$7:AO$250)</f>
        <v>104.167</v>
      </c>
      <c r="E19" s="12">
        <f>MAX('2019 INVALID'!AO$7:AO$31,'2019 VALID'!AO$7:AO$250)</f>
        <v>1323.33</v>
      </c>
      <c r="F19" s="12">
        <f>AVERAGE('2019 INVALID'!AO$7:AO$31,'2019 VALID'!AO$7:AO$250)</f>
        <v>391.63326315789487</v>
      </c>
      <c r="G19" s="12">
        <f>STDEV('2019 INVALID'!AO$7:AO$31,'2019 VALID'!AO$7:AO$250)</f>
        <v>245.78734216469991</v>
      </c>
    </row>
    <row r="20" spans="1:7" ht="16.5" x14ac:dyDescent="0.35">
      <c r="A20" s="8" t="s">
        <v>191</v>
      </c>
      <c r="B20" s="9" t="s">
        <v>194</v>
      </c>
      <c r="C20" s="13">
        <f>COUNT('2019 INVALID'!AQ$7:AQ$200)+COUNT('2019 VALID'!AQ$7:AQ$250)</f>
        <v>109</v>
      </c>
      <c r="D20" s="12">
        <f>MIN('2019 INVALID'!AQ$7:AQ$31,'2019 VALID'!AQ$7:AQ$250)</f>
        <v>0.1181</v>
      </c>
      <c r="E20" s="12">
        <f>MAX('2019 INVALID'!AQ$7:AQ$31,'2019 VALID'!AQ$7:AQ$250)</f>
        <v>8.0850000000000009</v>
      </c>
      <c r="F20" s="12">
        <f>AVERAGE('2019 INVALID'!AQ$7:AQ$31,'2019 VALID'!AQ$7:AQ$250)</f>
        <v>1.7571568181818178</v>
      </c>
      <c r="G20" s="12">
        <f>STDEV('2019 INVALID'!AQ$7:AQ$31,'2019 VALID'!AQ$7:AQ$250)</f>
        <v>1.7365977252931122</v>
      </c>
    </row>
    <row r="21" spans="1:7" ht="16.5" x14ac:dyDescent="0.35">
      <c r="A21" s="8" t="s">
        <v>71</v>
      </c>
      <c r="B21" s="9" t="s">
        <v>72</v>
      </c>
      <c r="C21" s="13">
        <f>COUNT('2019 INVALID'!N$7:N$200)+COUNT('2019 VALID'!N$7:N$250)</f>
        <v>117</v>
      </c>
      <c r="D21" s="12">
        <f>MIN('2019 INVALID'!N$7:N$31,'2019 VALID'!N$7:N$250)</f>
        <v>2.61</v>
      </c>
      <c r="E21" s="12">
        <f>MAX('2019 INVALID'!N$7:N$31,'2019 VALID'!N$7:N$250)</f>
        <v>62</v>
      </c>
      <c r="F21" s="12">
        <f>AVERAGE('2019 INVALID'!N$7:N$31,'2019 VALID'!N$7:N$250)</f>
        <v>15.784895833333335</v>
      </c>
      <c r="G21" s="12">
        <f>STDEV('2019 INVALID'!N$7:N$31,'2019 VALID'!N$7:N$250)</f>
        <v>13.49593139429663</v>
      </c>
    </row>
    <row r="22" spans="1:7" x14ac:dyDescent="0.35">
      <c r="A22" s="8" t="s">
        <v>73</v>
      </c>
      <c r="B22" s="9"/>
      <c r="C22" s="13">
        <f>COUNT('2019 INVALID'!L$7:L$200)+COUNT('2019 VALID'!L$7:L$250)</f>
        <v>117</v>
      </c>
      <c r="D22" s="12">
        <f>MIN('2019 INVALID'!L$7:L$31,'2019 VALID'!L$7:L$250)</f>
        <v>4.12</v>
      </c>
      <c r="E22" s="12">
        <f>MAX('2019 INVALID'!L$7:L$31,'2019 VALID'!L$7:L$250)</f>
        <v>6.98</v>
      </c>
      <c r="F22" s="12">
        <f>AVERAGE('2019 INVALID'!L$7:L$31,'2019 VALID'!L$7:L$250)</f>
        <v>5.7164583333333328</v>
      </c>
      <c r="G22" s="12">
        <f>STDEV('2019 INVALID'!L$7:L$31,'2019 VALID'!L$7:L$250)</f>
        <v>0.60231654410140301</v>
      </c>
    </row>
    <row r="23" spans="1:7" ht="16.5" x14ac:dyDescent="0.35">
      <c r="A23" s="8" t="s">
        <v>74</v>
      </c>
      <c r="B23" s="9" t="s">
        <v>65</v>
      </c>
      <c r="C23" s="13">
        <f>COUNT('2019 INVALID'!P$7:P$200)+COUNT('2019 VALID'!P$7:P$250)</f>
        <v>117</v>
      </c>
      <c r="D23" s="12">
        <f>MIN('2019 INVALID'!P$7:P$31,'2019 VALID'!P$7:P$250)</f>
        <v>0.104713</v>
      </c>
      <c r="E23" s="12">
        <f>MAX('2019 INVALID'!P$7:P$31,'2019 VALID'!P$7:P$250)</f>
        <v>75.857799999999997</v>
      </c>
      <c r="F23" s="12">
        <f>AVERAGE('2019 INVALID'!P$7:P$31,'2019 VALID'!P$7:P$250)</f>
        <v>5.3753050104166649</v>
      </c>
      <c r="G23" s="12">
        <f>STDEV('2019 INVALID'!P$7:P$31,'2019 VALID'!P$7:P$250)</f>
        <v>11.152097044150253</v>
      </c>
    </row>
  </sheetData>
  <mergeCells count="1">
    <mergeCell ref="I7:O12"/>
  </mergeCells>
  <hyperlinks>
    <hyperlink ref="A2" r:id="rId1" display="www.adirondacklakessurvey.or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2019 VALID</vt:lpstr>
      <vt:lpstr>2019 INVALID</vt:lpstr>
      <vt:lpstr>2019 BLANKS, RINSES &amp; QC</vt:lpstr>
      <vt:lpstr>2019 DATA SUMMARY</vt:lpstr>
    </vt:vector>
  </TitlesOfParts>
  <Company>NYSDEC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kmdevins</dc:creator>
  <cp:lastModifiedBy>Sara Lance</cp:lastModifiedBy>
  <dcterms:created xsi:type="dcterms:W3CDTF">2017-05-22T18:27:44Z</dcterms:created>
  <dcterms:modified xsi:type="dcterms:W3CDTF">2020-11-04T22:15:29Z</dcterms:modified>
</cp:coreProperties>
</file>