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ra\Documents\SUNYAlbany\Projects\CloudWaterChemistry\NYSERDA\FinalData\"/>
    </mc:Choice>
  </mc:AlternateContent>
  <bookViews>
    <workbookView xWindow="0" yWindow="0" windowWidth="19200" windowHeight="7050" tabRatio="591"/>
  </bookViews>
  <sheets>
    <sheet name="NOTES" sheetId="7" r:id="rId1"/>
    <sheet name="2018 VALID" sheetId="3" r:id="rId2"/>
    <sheet name="2018 INVALID" sheetId="4" r:id="rId3"/>
    <sheet name="2018 BLANKS AND RINSES" sheetId="5" r:id="rId4"/>
    <sheet name="2018 DATA SUMMARY" sheetId="6" r:id="rId5"/>
  </sheets>
  <definedNames>
    <definedName name="Query_from_chem_1" localSheetId="1" hidden="1">'2018 VALID'!#REF!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3" l="1"/>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C22" i="6" l="1"/>
  <c r="C21" i="6"/>
  <c r="C20" i="6"/>
  <c r="C19" i="6"/>
  <c r="C18" i="6"/>
  <c r="C17" i="6"/>
  <c r="C16" i="6"/>
  <c r="C15" i="6"/>
  <c r="C14" i="6"/>
  <c r="C13" i="6"/>
  <c r="C12" i="6"/>
  <c r="C11" i="6"/>
  <c r="C10" i="6"/>
  <c r="C9" i="6"/>
  <c r="G22" i="6"/>
  <c r="F22" i="6"/>
  <c r="E22" i="6"/>
  <c r="D22" i="6"/>
  <c r="G21" i="6"/>
  <c r="F21" i="6"/>
  <c r="E21" i="6"/>
  <c r="D21" i="6"/>
  <c r="G20" i="6"/>
  <c r="F20" i="6"/>
  <c r="E20" i="6"/>
  <c r="D20" i="6"/>
  <c r="G19" i="6"/>
  <c r="F19" i="6"/>
  <c r="E19" i="6"/>
  <c r="D19" i="6"/>
  <c r="G18" i="6"/>
  <c r="F18" i="6"/>
  <c r="E18" i="6"/>
  <c r="D18" i="6"/>
  <c r="G17" i="6"/>
  <c r="F17" i="6"/>
  <c r="E17" i="6"/>
  <c r="D17" i="6"/>
  <c r="G16" i="6"/>
  <c r="F16" i="6"/>
  <c r="E16" i="6"/>
  <c r="D16" i="6"/>
  <c r="G15" i="6"/>
  <c r="F15" i="6"/>
  <c r="E15" i="6"/>
  <c r="D15" i="6"/>
  <c r="G14" i="6"/>
  <c r="F14" i="6"/>
  <c r="E14" i="6"/>
  <c r="D14" i="6"/>
  <c r="G13" i="6"/>
  <c r="F13" i="6"/>
  <c r="E13" i="6"/>
  <c r="D13" i="6"/>
  <c r="G12" i="6"/>
  <c r="F12" i="6"/>
  <c r="E12" i="6"/>
  <c r="D12" i="6"/>
  <c r="G11" i="6"/>
  <c r="F11" i="6"/>
  <c r="E11" i="6"/>
  <c r="D11" i="6"/>
  <c r="G10" i="6"/>
  <c r="F10" i="6"/>
  <c r="E10" i="6"/>
  <c r="D10" i="6"/>
  <c r="G9" i="6"/>
  <c r="F9" i="6"/>
  <c r="E9" i="6"/>
  <c r="D9" i="6"/>
  <c r="C8" i="6"/>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 i="4"/>
</calcChain>
</file>

<file path=xl/sharedStrings.xml><?xml version="1.0" encoding="utf-8"?>
<sst xmlns="http://schemas.openxmlformats.org/spreadsheetml/2006/main" count="418" uniqueCount="196">
  <si>
    <t>LABNO</t>
  </si>
  <si>
    <t>SAMPLEDATE</t>
  </si>
  <si>
    <t>SO4</t>
  </si>
  <si>
    <t>NO3</t>
  </si>
  <si>
    <t>K</t>
  </si>
  <si>
    <t>NH4</t>
  </si>
  <si>
    <t>TOC</t>
  </si>
  <si>
    <t>LABPH</t>
  </si>
  <si>
    <t>FIELD_NOTES</t>
  </si>
  <si>
    <t>LWC_F</t>
  </si>
  <si>
    <t>OCTANT</t>
  </si>
  <si>
    <t>CATION_ANION_RATIO</t>
  </si>
  <si>
    <t>RPD</t>
  </si>
  <si>
    <t>MP_TEST</t>
  </si>
  <si>
    <t>MISS_MAJ_ION</t>
  </si>
  <si>
    <t>LABPH_F</t>
  </si>
  <si>
    <t>SPCOND_F</t>
  </si>
  <si>
    <t>COMMENT</t>
  </si>
  <si>
    <t>POOL_VOL ml</t>
  </si>
  <si>
    <r>
      <t>LWC g m</t>
    </r>
    <r>
      <rPr>
        <b/>
        <vertAlign val="superscript"/>
        <sz val="11"/>
        <color theme="0"/>
        <rFont val="Calibri"/>
        <family val="2"/>
        <scheme val="minor"/>
      </rPr>
      <t>-3</t>
    </r>
  </si>
  <si>
    <t>TEMP °C</t>
  </si>
  <si>
    <t>WINDDIR_AVG °AZ</t>
  </si>
  <si>
    <r>
      <t>AVG_S_WSP m s</t>
    </r>
    <r>
      <rPr>
        <b/>
        <vertAlign val="superscript"/>
        <sz val="11"/>
        <color theme="0"/>
        <rFont val="Calibri"/>
        <family val="2"/>
        <scheme val="minor"/>
      </rPr>
      <t>-1</t>
    </r>
  </si>
  <si>
    <r>
      <t>SPCOND µS cm</t>
    </r>
    <r>
      <rPr>
        <b/>
        <vertAlign val="superscript"/>
        <sz val="11"/>
        <color theme="0"/>
        <rFont val="Calibri"/>
        <family val="2"/>
        <scheme val="minor"/>
      </rPr>
      <t>-1</t>
    </r>
  </si>
  <si>
    <r>
      <t>HION µeq L</t>
    </r>
    <r>
      <rPr>
        <b/>
        <vertAlign val="superscript"/>
        <sz val="11"/>
        <color theme="0"/>
        <rFont val="Calibri"/>
        <family val="2"/>
        <scheme val="minor"/>
      </rPr>
      <t>-1</t>
    </r>
  </si>
  <si>
    <r>
      <t>CA mg L</t>
    </r>
    <r>
      <rPr>
        <b/>
        <vertAlign val="superscript"/>
        <sz val="11"/>
        <color theme="0"/>
        <rFont val="Calibri"/>
        <family val="2"/>
        <scheme val="minor"/>
      </rPr>
      <t>-1</t>
    </r>
  </si>
  <si>
    <r>
      <t>CA µeq L</t>
    </r>
    <r>
      <rPr>
        <b/>
        <vertAlign val="superscript"/>
        <sz val="11"/>
        <color theme="0"/>
        <rFont val="Calibri"/>
        <family val="2"/>
        <scheme val="minor"/>
      </rPr>
      <t>-1</t>
    </r>
  </si>
  <si>
    <r>
      <t>MG mg L</t>
    </r>
    <r>
      <rPr>
        <b/>
        <vertAlign val="superscript"/>
        <sz val="11"/>
        <color theme="0"/>
        <rFont val="Calibri"/>
        <family val="2"/>
        <scheme val="minor"/>
      </rPr>
      <t>-1</t>
    </r>
  </si>
  <si>
    <r>
      <t>MG µeq L</t>
    </r>
    <r>
      <rPr>
        <b/>
        <vertAlign val="superscript"/>
        <sz val="11"/>
        <color theme="0"/>
        <rFont val="Calibri"/>
        <family val="2"/>
        <scheme val="minor"/>
      </rPr>
      <t>-1</t>
    </r>
  </si>
  <si>
    <r>
      <t>NA mg L</t>
    </r>
    <r>
      <rPr>
        <b/>
        <vertAlign val="superscript"/>
        <sz val="11"/>
        <color theme="0"/>
        <rFont val="Calibri"/>
        <family val="2"/>
        <scheme val="minor"/>
      </rPr>
      <t>-1</t>
    </r>
  </si>
  <si>
    <r>
      <t>NA µeq L</t>
    </r>
    <r>
      <rPr>
        <b/>
        <vertAlign val="superscript"/>
        <sz val="11"/>
        <color theme="0"/>
        <rFont val="Calibri"/>
        <family val="2"/>
        <scheme val="minor"/>
      </rPr>
      <t>-1</t>
    </r>
  </si>
  <si>
    <r>
      <t>K mg L</t>
    </r>
    <r>
      <rPr>
        <b/>
        <vertAlign val="superscript"/>
        <sz val="11"/>
        <color theme="0"/>
        <rFont val="Calibri"/>
        <family val="2"/>
        <scheme val="minor"/>
      </rPr>
      <t>-1</t>
    </r>
  </si>
  <si>
    <r>
      <t>K µeq L</t>
    </r>
    <r>
      <rPr>
        <b/>
        <vertAlign val="superscript"/>
        <sz val="11"/>
        <color theme="0"/>
        <rFont val="Calibri"/>
        <family val="2"/>
        <scheme val="minor"/>
      </rPr>
      <t>-1</t>
    </r>
  </si>
  <si>
    <r>
      <t>NH4 mg L</t>
    </r>
    <r>
      <rPr>
        <b/>
        <vertAlign val="superscript"/>
        <sz val="11"/>
        <color theme="0"/>
        <rFont val="Calibri"/>
        <family val="2"/>
        <scheme val="minor"/>
      </rPr>
      <t>-1</t>
    </r>
  </si>
  <si>
    <r>
      <t>NH4 µeq L</t>
    </r>
    <r>
      <rPr>
        <b/>
        <vertAlign val="superscript"/>
        <sz val="11"/>
        <color theme="0"/>
        <rFont val="Calibri"/>
        <family val="2"/>
        <scheme val="minor"/>
      </rPr>
      <t>-1</t>
    </r>
  </si>
  <si>
    <r>
      <t>SO4 mg L</t>
    </r>
    <r>
      <rPr>
        <b/>
        <vertAlign val="superscript"/>
        <sz val="11"/>
        <color theme="0"/>
        <rFont val="Calibri"/>
        <family val="2"/>
        <scheme val="minor"/>
      </rPr>
      <t>-1</t>
    </r>
  </si>
  <si>
    <r>
      <t>SO4 µeq L</t>
    </r>
    <r>
      <rPr>
        <b/>
        <vertAlign val="superscript"/>
        <sz val="11"/>
        <color theme="0"/>
        <rFont val="Calibri"/>
        <family val="2"/>
        <scheme val="minor"/>
      </rPr>
      <t>-1</t>
    </r>
  </si>
  <si>
    <r>
      <t>NO3 mg L</t>
    </r>
    <r>
      <rPr>
        <b/>
        <vertAlign val="superscript"/>
        <sz val="11"/>
        <color theme="0"/>
        <rFont val="Calibri"/>
        <family val="2"/>
        <scheme val="minor"/>
      </rPr>
      <t>-1</t>
    </r>
  </si>
  <si>
    <r>
      <t>NO3 µeq L</t>
    </r>
    <r>
      <rPr>
        <b/>
        <vertAlign val="superscript"/>
        <sz val="11"/>
        <color theme="0"/>
        <rFont val="Calibri"/>
        <family val="2"/>
        <scheme val="minor"/>
      </rPr>
      <t>-1</t>
    </r>
  </si>
  <si>
    <r>
      <t>CL mg L</t>
    </r>
    <r>
      <rPr>
        <b/>
        <vertAlign val="superscript"/>
        <sz val="11"/>
        <color theme="0"/>
        <rFont val="Calibri"/>
        <family val="2"/>
        <scheme val="minor"/>
      </rPr>
      <t>-1</t>
    </r>
  </si>
  <si>
    <r>
      <t>CL µeq L</t>
    </r>
    <r>
      <rPr>
        <b/>
        <vertAlign val="superscript"/>
        <sz val="11"/>
        <color theme="0"/>
        <rFont val="Calibri"/>
        <family val="2"/>
        <scheme val="minor"/>
      </rPr>
      <t>-1</t>
    </r>
  </si>
  <si>
    <r>
      <t>TOC µmols L</t>
    </r>
    <r>
      <rPr>
        <b/>
        <vertAlign val="superscript"/>
        <sz val="11"/>
        <color theme="0"/>
        <rFont val="Calibri"/>
        <family val="2"/>
        <scheme val="minor"/>
      </rPr>
      <t>-1</t>
    </r>
  </si>
  <si>
    <r>
      <t>SUM_CATIONS µeq L</t>
    </r>
    <r>
      <rPr>
        <b/>
        <vertAlign val="superscript"/>
        <sz val="11"/>
        <color theme="0"/>
        <rFont val="Calibri"/>
        <family val="2"/>
        <scheme val="minor"/>
      </rPr>
      <t>-1</t>
    </r>
  </si>
  <si>
    <r>
      <t>SUM_ANIONS µeq L</t>
    </r>
    <r>
      <rPr>
        <b/>
        <vertAlign val="superscript"/>
        <sz val="11"/>
        <color theme="0"/>
        <rFont val="Calibri"/>
        <family val="2"/>
        <scheme val="minor"/>
      </rPr>
      <t>-1</t>
    </r>
  </si>
  <si>
    <r>
      <t>SO4_mg L</t>
    </r>
    <r>
      <rPr>
        <b/>
        <vertAlign val="superscript"/>
        <sz val="11"/>
        <color theme="0"/>
        <rFont val="Calibri"/>
        <family val="2"/>
        <scheme val="minor"/>
      </rPr>
      <t>-1</t>
    </r>
  </si>
  <si>
    <r>
      <t>NO3_mg L</t>
    </r>
    <r>
      <rPr>
        <b/>
        <vertAlign val="superscript"/>
        <sz val="11"/>
        <color theme="0"/>
        <rFont val="Calibri"/>
        <family val="2"/>
        <scheme val="minor"/>
      </rPr>
      <t>-1</t>
    </r>
  </si>
  <si>
    <r>
      <t>Cl_mg L</t>
    </r>
    <r>
      <rPr>
        <b/>
        <vertAlign val="superscript"/>
        <sz val="11"/>
        <color theme="0"/>
        <rFont val="Calibri"/>
        <family val="2"/>
        <scheme val="minor"/>
      </rPr>
      <t>-1</t>
    </r>
  </si>
  <si>
    <r>
      <t>Ca_mg L</t>
    </r>
    <r>
      <rPr>
        <b/>
        <vertAlign val="superscript"/>
        <sz val="11"/>
        <color theme="0"/>
        <rFont val="Calibri"/>
        <family val="2"/>
        <scheme val="minor"/>
      </rPr>
      <t>-1</t>
    </r>
  </si>
  <si>
    <r>
      <t>Mg_mg L</t>
    </r>
    <r>
      <rPr>
        <b/>
        <vertAlign val="superscript"/>
        <sz val="11"/>
        <color theme="0"/>
        <rFont val="Calibri"/>
        <family val="2"/>
        <scheme val="minor"/>
      </rPr>
      <t>-1</t>
    </r>
  </si>
  <si>
    <r>
      <t>Na_mg L</t>
    </r>
    <r>
      <rPr>
        <b/>
        <vertAlign val="superscript"/>
        <sz val="11"/>
        <color theme="0"/>
        <rFont val="Calibri"/>
        <family val="2"/>
        <scheme val="minor"/>
      </rPr>
      <t>-1</t>
    </r>
  </si>
  <si>
    <r>
      <t>K_mg L</t>
    </r>
    <r>
      <rPr>
        <b/>
        <vertAlign val="superscript"/>
        <sz val="11"/>
        <color theme="0"/>
        <rFont val="Calibri"/>
        <family val="2"/>
        <scheme val="minor"/>
      </rPr>
      <t>-1</t>
    </r>
  </si>
  <si>
    <r>
      <t>NH4_mg L</t>
    </r>
    <r>
      <rPr>
        <b/>
        <vertAlign val="superscript"/>
        <sz val="11"/>
        <color theme="0"/>
        <rFont val="Calibri"/>
        <family val="2"/>
        <scheme val="minor"/>
      </rPr>
      <t>-1</t>
    </r>
  </si>
  <si>
    <t>M</t>
  </si>
  <si>
    <t>FM</t>
  </si>
  <si>
    <t/>
  </si>
  <si>
    <t>02</t>
  </si>
  <si>
    <t>Parameter</t>
  </si>
  <si>
    <t>UNITS</t>
  </si>
  <si>
    <t>COUNT</t>
  </si>
  <si>
    <t>Min</t>
  </si>
  <si>
    <t>Max</t>
  </si>
  <si>
    <t>Mean</t>
  </si>
  <si>
    <t>Std. Dev.</t>
  </si>
  <si>
    <t>Cloud Samples</t>
  </si>
  <si>
    <t>Volume</t>
  </si>
  <si>
    <t>mL</t>
  </si>
  <si>
    <t>LWC</t>
  </si>
  <si>
    <r>
      <t>g m</t>
    </r>
    <r>
      <rPr>
        <vertAlign val="superscript"/>
        <sz val="11"/>
        <color rgb="FF000000"/>
        <rFont val="Calibri"/>
        <family val="2"/>
      </rPr>
      <t>-3</t>
    </r>
  </si>
  <si>
    <r>
      <t>µeq L</t>
    </r>
    <r>
      <rPr>
        <vertAlign val="superscript"/>
        <sz val="11"/>
        <color rgb="FF000000"/>
        <rFont val="Calibri"/>
        <family val="2"/>
      </rPr>
      <t>-1</t>
    </r>
  </si>
  <si>
    <t>Cl</t>
  </si>
  <si>
    <t>Ca</t>
  </si>
  <si>
    <t>Mg</t>
  </si>
  <si>
    <t>Na</t>
  </si>
  <si>
    <r>
      <t>µMoles L</t>
    </r>
    <r>
      <rPr>
        <vertAlign val="superscript"/>
        <sz val="11"/>
        <color rgb="FF000000"/>
        <rFont val="Calibri"/>
        <family val="2"/>
      </rPr>
      <t>-1</t>
    </r>
  </si>
  <si>
    <t>SCONDUCT</t>
  </si>
  <si>
    <r>
      <t>µS cm</t>
    </r>
    <r>
      <rPr>
        <vertAlign val="superscript"/>
        <sz val="11"/>
        <color rgb="FF000000"/>
        <rFont val="Calibri"/>
        <family val="2"/>
      </rPr>
      <t>-1</t>
    </r>
  </si>
  <si>
    <t>LABpH</t>
  </si>
  <si>
    <t>H</t>
  </si>
  <si>
    <r>
      <t>LWC g m</t>
    </r>
    <r>
      <rPr>
        <vertAlign val="superscript"/>
        <sz val="11"/>
        <color theme="1"/>
        <rFont val="Calibri"/>
        <family val="2"/>
        <scheme val="minor"/>
      </rPr>
      <t>-3</t>
    </r>
  </si>
  <si>
    <r>
      <t>AVG_S_WSP m s</t>
    </r>
    <r>
      <rPr>
        <vertAlign val="superscript"/>
        <sz val="11"/>
        <color theme="1"/>
        <rFont val="Calibri"/>
        <family val="2"/>
        <scheme val="minor"/>
      </rPr>
      <t>-1</t>
    </r>
  </si>
  <si>
    <r>
      <t>SPCOND µS cm</t>
    </r>
    <r>
      <rPr>
        <vertAlign val="superscript"/>
        <sz val="11"/>
        <color theme="1"/>
        <rFont val="Calibri"/>
        <family val="2"/>
        <scheme val="minor"/>
      </rPr>
      <t>-1</t>
    </r>
  </si>
  <si>
    <r>
      <t>HION µeq L</t>
    </r>
    <r>
      <rPr>
        <vertAlign val="superscript"/>
        <sz val="11"/>
        <color theme="1"/>
        <rFont val="Calibri"/>
        <family val="2"/>
        <scheme val="minor"/>
      </rPr>
      <t>-1</t>
    </r>
  </si>
  <si>
    <r>
      <t>CA mg L</t>
    </r>
    <r>
      <rPr>
        <vertAlign val="superscript"/>
        <sz val="11"/>
        <color theme="1"/>
        <rFont val="Calibri"/>
        <family val="2"/>
        <scheme val="minor"/>
      </rPr>
      <t>-1</t>
    </r>
  </si>
  <si>
    <r>
      <t>CA µeq L</t>
    </r>
    <r>
      <rPr>
        <vertAlign val="superscript"/>
        <sz val="11"/>
        <color theme="1"/>
        <rFont val="Calibri"/>
        <family val="2"/>
        <scheme val="minor"/>
      </rPr>
      <t>-1</t>
    </r>
  </si>
  <si>
    <r>
      <t>MG mg L</t>
    </r>
    <r>
      <rPr>
        <vertAlign val="superscript"/>
        <sz val="11"/>
        <color theme="1"/>
        <rFont val="Calibri"/>
        <family val="2"/>
        <scheme val="minor"/>
      </rPr>
      <t>-1</t>
    </r>
  </si>
  <si>
    <r>
      <t>MG µeq L</t>
    </r>
    <r>
      <rPr>
        <vertAlign val="superscript"/>
        <sz val="11"/>
        <color theme="1"/>
        <rFont val="Calibri"/>
        <family val="2"/>
        <scheme val="minor"/>
      </rPr>
      <t>-1</t>
    </r>
  </si>
  <si>
    <r>
      <t>NA mg L</t>
    </r>
    <r>
      <rPr>
        <vertAlign val="superscript"/>
        <sz val="11"/>
        <color theme="1"/>
        <rFont val="Calibri"/>
        <family val="2"/>
        <scheme val="minor"/>
      </rPr>
      <t>-1</t>
    </r>
  </si>
  <si>
    <r>
      <t>NA µeq L</t>
    </r>
    <r>
      <rPr>
        <vertAlign val="superscript"/>
        <sz val="11"/>
        <color theme="1"/>
        <rFont val="Calibri"/>
        <family val="2"/>
        <scheme val="minor"/>
      </rPr>
      <t>-1</t>
    </r>
  </si>
  <si>
    <r>
      <t>K mg L</t>
    </r>
    <r>
      <rPr>
        <vertAlign val="superscript"/>
        <sz val="11"/>
        <color theme="1"/>
        <rFont val="Calibri"/>
        <family val="2"/>
        <scheme val="minor"/>
      </rPr>
      <t>-1</t>
    </r>
  </si>
  <si>
    <r>
      <t>K µeq L</t>
    </r>
    <r>
      <rPr>
        <vertAlign val="superscript"/>
        <sz val="11"/>
        <color theme="1"/>
        <rFont val="Calibri"/>
        <family val="2"/>
        <scheme val="minor"/>
      </rPr>
      <t>-1</t>
    </r>
  </si>
  <si>
    <r>
      <t>NH4 mg L</t>
    </r>
    <r>
      <rPr>
        <vertAlign val="superscript"/>
        <sz val="11"/>
        <color theme="1"/>
        <rFont val="Calibri"/>
        <family val="2"/>
        <scheme val="minor"/>
      </rPr>
      <t>-1</t>
    </r>
  </si>
  <si>
    <r>
      <t>NH4 µeq L</t>
    </r>
    <r>
      <rPr>
        <vertAlign val="superscript"/>
        <sz val="11"/>
        <color theme="1"/>
        <rFont val="Calibri"/>
        <family val="2"/>
        <scheme val="minor"/>
      </rPr>
      <t>-1</t>
    </r>
  </si>
  <si>
    <r>
      <t>SO4 mg L</t>
    </r>
    <r>
      <rPr>
        <vertAlign val="superscript"/>
        <sz val="11"/>
        <color theme="1"/>
        <rFont val="Calibri"/>
        <family val="2"/>
        <scheme val="minor"/>
      </rPr>
      <t>-1</t>
    </r>
  </si>
  <si>
    <r>
      <t>SO4 µeq L</t>
    </r>
    <r>
      <rPr>
        <vertAlign val="superscript"/>
        <sz val="11"/>
        <color theme="1"/>
        <rFont val="Calibri"/>
        <family val="2"/>
        <scheme val="minor"/>
      </rPr>
      <t>-1</t>
    </r>
  </si>
  <si>
    <r>
      <t>NO3 mg L</t>
    </r>
    <r>
      <rPr>
        <vertAlign val="superscript"/>
        <sz val="11"/>
        <color theme="1"/>
        <rFont val="Calibri"/>
        <family val="2"/>
        <scheme val="minor"/>
      </rPr>
      <t>-1</t>
    </r>
  </si>
  <si>
    <r>
      <t>NO3 µeq L</t>
    </r>
    <r>
      <rPr>
        <vertAlign val="superscript"/>
        <sz val="11"/>
        <color theme="1"/>
        <rFont val="Calibri"/>
        <family val="2"/>
        <scheme val="minor"/>
      </rPr>
      <t>-1</t>
    </r>
  </si>
  <si>
    <r>
      <t>CL mg L</t>
    </r>
    <r>
      <rPr>
        <vertAlign val="superscript"/>
        <sz val="11"/>
        <color theme="1"/>
        <rFont val="Calibri"/>
        <family val="2"/>
        <scheme val="minor"/>
      </rPr>
      <t>-1</t>
    </r>
  </si>
  <si>
    <r>
      <t>CL µeq L</t>
    </r>
    <r>
      <rPr>
        <vertAlign val="superscript"/>
        <sz val="11"/>
        <color theme="1"/>
        <rFont val="Calibri"/>
        <family val="2"/>
        <scheme val="minor"/>
      </rPr>
      <t>-1</t>
    </r>
  </si>
  <si>
    <r>
      <t>TOC µmols L</t>
    </r>
    <r>
      <rPr>
        <vertAlign val="superscript"/>
        <sz val="11"/>
        <color theme="1"/>
        <rFont val="Calibri"/>
        <family val="2"/>
        <scheme val="minor"/>
      </rPr>
      <t>-1</t>
    </r>
  </si>
  <si>
    <r>
      <t>SUM_CATIONS µeq L</t>
    </r>
    <r>
      <rPr>
        <vertAlign val="superscript"/>
        <sz val="11"/>
        <color theme="1"/>
        <rFont val="Calibri"/>
        <family val="2"/>
        <scheme val="minor"/>
      </rPr>
      <t>-1</t>
    </r>
  </si>
  <si>
    <r>
      <t>SUM_ANIONS µeq L</t>
    </r>
    <r>
      <rPr>
        <vertAlign val="superscript"/>
        <sz val="11"/>
        <color theme="1"/>
        <rFont val="Calibri"/>
        <family val="2"/>
        <scheme val="minor"/>
      </rPr>
      <t>-1</t>
    </r>
  </si>
  <si>
    <t>Atmospheric Sciences Research Center</t>
  </si>
  <si>
    <t>http://atmoschem.asrc.cestm.albany.edu/~cloudwater/</t>
  </si>
  <si>
    <t>Whiteface 2018 INVALID DATA</t>
  </si>
  <si>
    <t>Whiteface 2018 FIELD BLANKS AND RINSES</t>
  </si>
  <si>
    <t>Whiteface 2018 SUMMARY STATS</t>
  </si>
  <si>
    <t>Glyoxalate_ppb</t>
  </si>
  <si>
    <t>AcetateGlycolate_ppb</t>
  </si>
  <si>
    <t>Lactate_ppb</t>
  </si>
  <si>
    <t>Malonate_ppb</t>
  </si>
  <si>
    <t>Oxalate_ppb</t>
  </si>
  <si>
    <t>Pyruvate_ppb</t>
  </si>
  <si>
    <t>SuccinateMalate_ppb</t>
  </si>
  <si>
    <t>COLLECTION_HOURS</t>
  </si>
  <si>
    <t>DUMP TIME</t>
  </si>
  <si>
    <t>Summary statistics calculated using both 'VALID' and 'INVALID' data.</t>
  </si>
  <si>
    <t>18151x1</t>
  </si>
  <si>
    <t>18163x1</t>
  </si>
  <si>
    <t>18173x1</t>
  </si>
  <si>
    <t>18180x1</t>
  </si>
  <si>
    <t>18183x1</t>
  </si>
  <si>
    <t>18190x1</t>
  </si>
  <si>
    <t>18201x1</t>
  </si>
  <si>
    <t>18211x1</t>
  </si>
  <si>
    <t>18228x1</t>
  </si>
  <si>
    <t>18236x1</t>
  </si>
  <si>
    <t>18250x1</t>
  </si>
  <si>
    <t>18260x1</t>
  </si>
  <si>
    <t>18151x2</t>
  </si>
  <si>
    <t>18163x2</t>
  </si>
  <si>
    <t>18173x2</t>
  </si>
  <si>
    <t>18180x2</t>
  </si>
  <si>
    <t>18183x2</t>
  </si>
  <si>
    <t>18190x2</t>
  </si>
  <si>
    <t>18201x2</t>
  </si>
  <si>
    <t>18211x2</t>
  </si>
  <si>
    <t>18228x2</t>
  </si>
  <si>
    <t>18236x2</t>
  </si>
  <si>
    <t>18250x2</t>
  </si>
  <si>
    <t>18260x2</t>
  </si>
  <si>
    <t>Blank</t>
  </si>
  <si>
    <t>Rinse</t>
  </si>
  <si>
    <t>Formate_ppb</t>
  </si>
  <si>
    <r>
      <t>TOC mg L</t>
    </r>
    <r>
      <rPr>
        <b/>
        <vertAlign val="superscript"/>
        <sz val="11"/>
        <color theme="0"/>
        <rFont val="Calibri"/>
        <family val="2"/>
        <scheme val="minor"/>
      </rPr>
      <t>-1</t>
    </r>
  </si>
  <si>
    <t>Whiteface 2018 VALID DATA</t>
  </si>
  <si>
    <t>&gt;149</t>
  </si>
  <si>
    <t>&gt;464</t>
  </si>
  <si>
    <t>&gt;266</t>
  </si>
  <si>
    <t>&gt;64</t>
  </si>
  <si>
    <t>&gt;46</t>
  </si>
  <si>
    <t>&gt;60</t>
  </si>
  <si>
    <t>&gt;198</t>
  </si>
  <si>
    <t>Initial pH and conductivity measurements performed by AWI were inconsistent (oftentimes with each other and with the other analytes) and are therefore not reported.</t>
  </si>
  <si>
    <t>The re-analyzed pH and conductivity measurements were much more internally consistent, and consistent with the sum of analytes measured.</t>
  </si>
  <si>
    <t>Only about 2/3 of the samples had sufficient water and could be re-analyzed.</t>
  </si>
  <si>
    <t>These re-analyzed pH and conductivity measurements are reported here.</t>
  </si>
  <si>
    <t xml:space="preserve">Frozen cloud water samples were thawed and re-analyzed for pH and conductivity by ASRC after the 2018 summer season had ended.  </t>
  </si>
  <si>
    <t>2018 was the first summer of measurements overseen by the Atmospheric Sciences Research Center (ASRC).</t>
  </si>
  <si>
    <t>The reason for the inconsistent pH and conductivity measurements remains unknown.</t>
  </si>
  <si>
    <t>In previous years, only 'VALID' data were summarized here.  We include both 'VALID' and 'INVALID' data in this summary. However, we  continue to report the measurements for individual samples separated into the 'VALID' and 'INVALID' categories (in separate tabs within this spreadsheet), as done for the past several decades,  to provide consistency with the historical dataset.</t>
  </si>
  <si>
    <t>H, Cl, SO4</t>
  </si>
  <si>
    <t>H, NO3</t>
  </si>
  <si>
    <t>COLL_HR_F</t>
  </si>
  <si>
    <t>CA_F</t>
  </si>
  <si>
    <t>MG_F</t>
  </si>
  <si>
    <t>NA_F</t>
  </si>
  <si>
    <t>K_F</t>
  </si>
  <si>
    <t>NH4_F</t>
  </si>
  <si>
    <t>SO4_F</t>
  </si>
  <si>
    <t>NO3_F</t>
  </si>
  <si>
    <t>CL_F</t>
  </si>
  <si>
    <t>TOC_F</t>
  </si>
  <si>
    <t>filtered</t>
  </si>
  <si>
    <t>Analytical chemistry measurements were conducted by the Adirondack Watershed Institute (AWI) unless otherwise specified.</t>
  </si>
  <si>
    <t>Samples are classified as 'VALID' and 'INVALID' in the so-named tabs based on the historical classification scheme determined by ion balance criteria.</t>
  </si>
  <si>
    <t>Analyte</t>
  </si>
  <si>
    <t>Calibration Range</t>
  </si>
  <si>
    <t>Method Detection Limit</t>
  </si>
  <si>
    <t>TN</t>
  </si>
  <si>
    <t>5-1000 μg N/L</t>
  </si>
  <si>
    <t>0.9 μg N/L</t>
  </si>
  <si>
    <t>0.1-1 mg/L</t>
  </si>
  <si>
    <t>0.01 mg/L</t>
  </si>
  <si>
    <t>Cl, SO4</t>
  </si>
  <si>
    <t>0.2-100 mg/L</t>
  </si>
  <si>
    <t>Cl 0.05 mg/L, SO4 0.09 mg/L</t>
  </si>
  <si>
    <t>0.6-30 mg C/L</t>
  </si>
  <si>
    <t>0.291 mg C/L</t>
  </si>
  <si>
    <t>Cations</t>
  </si>
  <si>
    <t>50-0.1 mg/L</t>
  </si>
  <si>
    <t>0.023 mg/L</t>
  </si>
  <si>
    <t>5.0-0.05 mg/L</t>
  </si>
  <si>
    <t>0.025 mg/L</t>
  </si>
  <si>
    <t>5.0-0.005 mg/L</t>
  </si>
  <si>
    <t>0.001 mg/L</t>
  </si>
  <si>
    <t>0.012 mg/L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</si>
</sst>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16" x14ac:knownFonts="1">
    <font>
      <sz val="11"/>
      <color theme="1"/>
      <name val="Calibri"/>
      <family val="2"/>
      <scheme val="minor"/>
    </font>
    <font>
      <b/>
      <sz val="12"/>
      <name val="Arial"/>
      <family val="2"/>
    </font>
    <font>
      <u/>
      <sz val="11"/>
      <color theme="10"/>
      <name val="Calibri"/>
      <family val="2"/>
    </font>
    <font>
      <b/>
      <sz val="11"/>
      <color theme="1"/>
      <name val="Arial"/>
      <family val="2"/>
    </font>
    <font>
      <b/>
      <sz val="12"/>
      <color theme="1"/>
      <name val="Calibri"/>
      <family val="2"/>
      <scheme val="minor"/>
    </font>
    <font>
      <b/>
      <sz val="11"/>
      <name val="Calibri"/>
      <family val="2"/>
      <scheme val="minor"/>
    </font>
    <font>
      <b/>
      <sz val="11"/>
      <color theme="0"/>
      <name val="Calibri"/>
      <family val="2"/>
      <scheme val="minor"/>
    </font>
    <font>
      <b/>
      <vertAlign val="superscript"/>
      <sz val="11"/>
      <color theme="0"/>
      <name val="Calibri"/>
      <family val="2"/>
      <scheme val="minor"/>
    </font>
    <font>
      <b/>
      <sz val="11"/>
      <color rgb="FF000000"/>
      <name val="Calibri"/>
      <family val="2"/>
    </font>
    <font>
      <sz val="11"/>
      <color theme="1"/>
      <name val="Calibri"/>
      <family val="2"/>
    </font>
    <font>
      <vertAlign val="superscript"/>
      <sz val="11"/>
      <color rgb="FF000000"/>
      <name val="Calibri"/>
      <family val="2"/>
    </font>
    <font>
      <vertAlign val="superscript"/>
      <sz val="11"/>
      <color theme="1"/>
      <name val="Calibri"/>
      <family val="2"/>
      <scheme val="minor"/>
    </font>
    <font>
      <b/>
      <sz val="11"/>
      <color theme="1"/>
      <name val="Calibri"/>
      <family val="2"/>
      <scheme val="minor"/>
    </font>
    <font>
      <sz val="11"/>
      <color rgb="FF000000"/>
      <name val="Calibri"/>
      <family val="2"/>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theme="7"/>
        <bgColor theme="7"/>
      </patternFill>
    </fill>
    <fill>
      <patternFill patternType="solid">
        <fgColor theme="8"/>
        <bgColor theme="8"/>
      </patternFill>
    </fill>
  </fills>
  <borders count="5">
    <border>
      <left/>
      <right/>
      <top/>
      <bottom/>
      <diagonal/>
    </border>
    <border>
      <left style="thin">
        <color theme="7" tint="0.39997558519241921"/>
      </left>
      <right/>
      <top style="thin">
        <color theme="7" tint="0.39997558519241921"/>
      </top>
      <bottom/>
      <diagonal/>
    </border>
    <border>
      <left/>
      <right/>
      <top style="thin">
        <color theme="7"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5">
    <xf numFmtId="0" fontId="0" fillId="0" borderId="0" xfId="0"/>
    <xf numFmtId="22" fontId="1" fillId="0" borderId="0" xfId="0" applyNumberFormat="1" applyFont="1" applyBorder="1" applyAlignment="1"/>
    <xf numFmtId="0" fontId="2" fillId="0" borderId="0" xfId="1" applyAlignment="1" applyProtection="1"/>
    <xf numFmtId="0" fontId="3" fillId="0" borderId="0" xfId="0" applyFont="1" applyFill="1"/>
    <xf numFmtId="0" fontId="4" fillId="0" borderId="0" xfId="0" applyFont="1"/>
    <xf numFmtId="0" fontId="5" fillId="0" borderId="0" xfId="0" applyFont="1"/>
    <xf numFmtId="22" fontId="0" fillId="0" borderId="0" xfId="0" applyNumberFormat="1"/>
    <xf numFmtId="0" fontId="6" fillId="2" borderId="1" xfId="0" applyFont="1" applyFill="1" applyBorder="1"/>
    <xf numFmtId="22" fontId="6" fillId="2" borderId="2" xfId="0" applyNumberFormat="1" applyFont="1" applyFill="1" applyBorder="1"/>
    <xf numFmtId="0" fontId="6" fillId="2" borderId="2" xfId="0" applyFont="1" applyFill="1" applyBorder="1"/>
    <xf numFmtId="164" fontId="0" fillId="0" borderId="0" xfId="0" applyNumberFormat="1"/>
    <xf numFmtId="0" fontId="8" fillId="0" borderId="0" xfId="0" applyFont="1" applyFill="1" applyBorder="1"/>
    <xf numFmtId="0" fontId="9" fillId="0" borderId="0" xfId="0" applyFont="1" applyFill="1" applyBorder="1"/>
    <xf numFmtId="0" fontId="12" fillId="0" borderId="0" xfId="0" applyFont="1"/>
    <xf numFmtId="22" fontId="1" fillId="0" borderId="0" xfId="0" applyNumberFormat="1" applyFont="1" applyBorder="1" applyAlignment="1">
      <alignment horizontal="left"/>
    </xf>
    <xf numFmtId="165" fontId="0" fillId="0" borderId="0" xfId="0" applyNumberFormat="1"/>
    <xf numFmtId="1" fontId="0" fillId="0" borderId="0" xfId="0" applyNumberFormat="1"/>
    <xf numFmtId="2" fontId="0" fillId="0" borderId="0" xfId="0" applyNumberFormat="1"/>
    <xf numFmtId="0" fontId="6" fillId="2" borderId="0" xfId="0" applyFont="1" applyFill="1"/>
    <xf numFmtId="0" fontId="0" fillId="0" borderId="0" xfId="0" applyAlignment="1">
      <alignment horizontal="left"/>
    </xf>
    <xf numFmtId="0" fontId="2" fillId="0" borderId="0" xfId="1" applyAlignment="1" applyProtection="1">
      <alignment horizontal="left"/>
    </xf>
    <xf numFmtId="0" fontId="3" fillId="0" borderId="0" xfId="0" applyFont="1" applyAlignment="1">
      <alignment horizontal="left"/>
    </xf>
    <xf numFmtId="0" fontId="6" fillId="3" borderId="3" xfId="0" applyFont="1" applyFill="1" applyBorder="1" applyAlignment="1">
      <alignment horizontal="left"/>
    </xf>
    <xf numFmtId="14" fontId="6" fillId="3" borderId="3" xfId="0" applyNumberFormat="1" applyFont="1" applyFill="1" applyBorder="1" applyAlignment="1">
      <alignment horizontal="left"/>
    </xf>
    <xf numFmtId="0" fontId="6" fillId="3" borderId="4" xfId="0" applyFont="1" applyFill="1" applyBorder="1" applyAlignment="1">
      <alignment horizontal="left"/>
    </xf>
    <xf numFmtId="22" fontId="0" fillId="0" borderId="0" xfId="0" applyNumberFormat="1" applyAlignment="1">
      <alignment horizontal="left"/>
    </xf>
    <xf numFmtId="2" fontId="0" fillId="0" borderId="0" xfId="0" applyNumberFormat="1" applyAlignment="1">
      <alignment horizontal="center"/>
    </xf>
    <xf numFmtId="2" fontId="14" fillId="0" borderId="0" xfId="0" applyNumberFormat="1" applyFont="1" applyAlignment="1">
      <alignment horizontal="center"/>
    </xf>
    <xf numFmtId="0" fontId="0" fillId="0" borderId="0" xfId="0" applyAlignment="1">
      <alignment horizontal="right"/>
    </xf>
    <xf numFmtId="1" fontId="0" fillId="0" borderId="0" xfId="0" applyNumberFormat="1" applyAlignment="1">
      <alignment horizontal="right"/>
    </xf>
    <xf numFmtId="0" fontId="13" fillId="0" borderId="0" xfId="0" applyFont="1" applyFill="1" applyBorder="1" applyAlignment="1">
      <alignment vertical="top" wrapText="1"/>
    </xf>
    <xf numFmtId="0" fontId="13" fillId="0" borderId="0" xfId="0" applyFont="1" applyFill="1" applyBorder="1" applyAlignment="1">
      <alignment horizontal="left" vertical="top" wrapText="1"/>
    </xf>
    <xf numFmtId="0" fontId="0" fillId="0" borderId="0" xfId="0" applyFont="1"/>
    <xf numFmtId="0" fontId="15" fillId="0" borderId="0" xfId="0" applyFont="1" applyAlignment="1">
      <alignment horizontal="left" vertical="center"/>
    </xf>
    <xf numFmtId="0" fontId="15" fillId="0" borderId="0" xfId="0" applyFont="1" applyAlignment="1">
      <alignment vertical="center"/>
    </xf>
  </cellXfs>
  <cellStyles count="2">
    <cellStyle name="Hyperlink" xfId="1" builtinId="8"/>
    <cellStyle name="Normal" xfId="0" builtinId="0"/>
  </cellStyles>
  <dxfs count="125">
    <dxf>
      <alignment horizontal="left"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left" vertical="bottom" textRotation="0" wrapText="0"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0" formatCode="General"/>
    </dxf>
    <dxf>
      <numFmt numFmtId="2" formatCode="0.00"/>
    </dxf>
    <dxf>
      <numFmt numFmtId="2" formatCode="0.00"/>
    </dxf>
    <dxf>
      <numFmt numFmtId="2" formatCode="0.00"/>
    </dxf>
    <dxf>
      <numFmt numFmtId="2" formatCode="0.00"/>
    </dxf>
    <dxf>
      <numFmt numFmtId="1" formatCode="0"/>
    </dxf>
    <dxf>
      <numFmt numFmtId="2" formatCode="0.00"/>
    </dxf>
    <dxf>
      <numFmt numFmtId="2" formatCode="0.00"/>
    </dxf>
    <dxf>
      <numFmt numFmtId="27" formatCode="m/d/yyyy\ h:mm"/>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0" formatCode="General"/>
    </dxf>
    <dxf>
      <numFmt numFmtId="27" formatCode="m/d/yyyy\ h:mm"/>
    </dxf>
    <dxf>
      <font>
        <b/>
        <i val="0"/>
        <strike val="0"/>
        <condense val="0"/>
        <extend val="0"/>
        <outline val="0"/>
        <shadow val="0"/>
        <u val="none"/>
        <vertAlign val="baseline"/>
        <sz val="11"/>
        <color theme="0"/>
        <name val="Calibri"/>
        <scheme val="minor"/>
      </font>
      <fill>
        <patternFill patternType="solid">
          <fgColor theme="7"/>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2" name="Table_Query_from_chem3" displayName="Table_Query_from_chem3" ref="A6:BE73" headerRowDxfId="124">
  <sortState ref="A7:AX127">
    <sortCondition ref="AV7:AV127"/>
  </sortState>
  <tableColumns count="57">
    <tableColumn id="1" name="LABNO" totalsRowFunction="count"/>
    <tableColumn id="2" name="DUMP TIME" dataDxfId="123"/>
    <tableColumn id="3" name="COLLECTION_HOURS"/>
    <tableColumn id="4" name="COLL_HR_F"/>
    <tableColumn id="5" name="POOL_VOL ml"/>
    <tableColumn id="6" name="LWC g m-3" totalsRowFunction="stdDev"/>
    <tableColumn id="7" name="LWC_F"/>
    <tableColumn id="9" name="TEMP °C"/>
    <tableColumn id="10" name="WINDDIR_AVG °AZ"/>
    <tableColumn id="11" name="OCTANT" dataDxfId="122">
      <calculatedColumnFormula>CHOOSE(1+ABS(ROUND(Table_Query_from_chem3[[#This Row],[WINDDIR_AVG °AZ]]/45,0)),"N","NE","E","SE","S","SW","W","NW","N")</calculatedColumnFormula>
    </tableColumn>
    <tableColumn id="12" name="AVG_S_WSP m s-1"/>
    <tableColumn id="13" name="LABPH"/>
    <tableColumn id="37" name="LABPH_F"/>
    <tableColumn id="14" name="SPCOND µS cm-1"/>
    <tableColumn id="38" name="SPCOND_F"/>
    <tableColumn id="15" name="HION µeq L-1" dataDxfId="121"/>
    <tableColumn id="16" name="CA mg L-1" dataDxfId="120"/>
    <tableColumn id="39" name="CA_F" dataDxfId="119"/>
    <tableColumn id="17" name="CA µeq L-1" dataDxfId="118"/>
    <tableColumn id="18" name="MG mg L-1" dataDxfId="117"/>
    <tableColumn id="40" name="MG_F" dataDxfId="116"/>
    <tableColumn id="19" name="MG µeq L-1" dataDxfId="115"/>
    <tableColumn id="20" name="NA mg L-1" dataDxfId="114"/>
    <tableColumn id="41" name="NA_F" dataDxfId="113"/>
    <tableColumn id="21" name="NA µeq L-1" dataDxfId="112"/>
    <tableColumn id="22" name="K mg L-1" dataDxfId="111"/>
    <tableColumn id="42" name="K_F" dataDxfId="110"/>
    <tableColumn id="23" name="K µeq L-1" dataDxfId="109"/>
    <tableColumn id="24" name="NH4 mg L-1" dataDxfId="108"/>
    <tableColumn id="43" name="NH4_F" dataDxfId="107"/>
    <tableColumn id="25" name="NH4 µeq L-1" dataDxfId="106"/>
    <tableColumn id="26" name="SO4 mg L-1" dataDxfId="105"/>
    <tableColumn id="44" name="SO4_F" dataDxfId="104"/>
    <tableColumn id="27" name="SO4 µeq L-1" dataDxfId="103"/>
    <tableColumn id="28" name="NO3 mg L-1" dataDxfId="102"/>
    <tableColumn id="45" name="NO3_F" dataDxfId="101"/>
    <tableColumn id="29" name="NO3 µeq L-1" dataDxfId="100"/>
    <tableColumn id="30" name="CL mg L-1" dataDxfId="99"/>
    <tableColumn id="46" name="CL_F" dataDxfId="98"/>
    <tableColumn id="31" name="CL µeq L-1" dataDxfId="97"/>
    <tableColumn id="32" name="TOC µmols L-1" dataDxfId="96"/>
    <tableColumn id="47" name="TOC_F" dataDxfId="95"/>
    <tableColumn id="48" name="COMMENT" dataDxfId="94"/>
    <tableColumn id="33" name="CATION_ANION_RATIO" dataDxfId="93"/>
    <tableColumn id="34" name="SUM_CATIONS µeq L-1" dataDxfId="92"/>
    <tableColumn id="35" name="SUM_ANIONS µeq L-1" dataDxfId="91"/>
    <tableColumn id="51" name="RPD" dataDxfId="90"/>
    <tableColumn id="52" name="MP_TEST" dataDxfId="89"/>
    <tableColumn id="49" name="MISS_MAJ_ION" totalsRowFunction="count" dataDxfId="88"/>
    <tableColumn id="8" name="Glyoxalate_ppb" dataDxfId="87"/>
    <tableColumn id="36" name="Formate_ppb" dataDxfId="86"/>
    <tableColumn id="50" name="AcetateGlycolate_ppb" dataDxfId="85"/>
    <tableColumn id="53" name="Lactate_ppb" dataDxfId="84"/>
    <tableColumn id="54" name="Malonate_ppb" dataDxfId="83"/>
    <tableColumn id="55" name="Oxalate_ppb" dataDxfId="82"/>
    <tableColumn id="56" name="Pyruvate_ppb" dataDxfId="81"/>
    <tableColumn id="57" name="SuccinateMalate_ppb" dataDxfId="80"/>
  </tableColumns>
  <tableStyleInfo name="TableStyleMedium5" showFirstColumn="0" showLastColumn="0" showRowStripes="1" showColumnStripes="0"/>
</table>
</file>

<file path=xl/tables/table2.xml><?xml version="1.0" encoding="utf-8"?>
<table xmlns="http://schemas.openxmlformats.org/spreadsheetml/2006/main" id="7" name="Table7" displayName="Table7" ref="A6:BE70" totalsRowShown="0">
  <tableColumns count="57">
    <tableColumn id="1" name="LABNO"/>
    <tableColumn id="2" name="DUMP TIME" dataDxfId="79"/>
    <tableColumn id="3" name="COLLECTION_HOURS" dataDxfId="78"/>
    <tableColumn id="4" name="COLL_HR_F" dataDxfId="77"/>
    <tableColumn id="5" name="POOL_VOL ml" dataDxfId="76"/>
    <tableColumn id="6" name="LWC g m-3" dataDxfId="75"/>
    <tableColumn id="7" name="LWC_F" dataDxfId="74"/>
    <tableColumn id="9" name="TEMP °C" dataDxfId="73"/>
    <tableColumn id="10" name="WINDDIR_AVG °AZ" dataDxfId="72"/>
    <tableColumn id="11" name="OCTANT" dataDxfId="71">
      <calculatedColumnFormula>CHOOSE(1+ABS(ROUND(Table7[[#This Row],[WINDDIR_AVG °AZ]]/45,0)),"N","NE","E","SE","S","SW","W","NW","N")</calculatedColumnFormula>
    </tableColumn>
    <tableColumn id="12" name="AVG_S_WSP m s-1" dataDxfId="70"/>
    <tableColumn id="13" name="LABPH" dataDxfId="69"/>
    <tableColumn id="14" name="LABPH_F" dataDxfId="68"/>
    <tableColumn id="15" name="SPCOND µS cm-1" dataDxfId="67"/>
    <tableColumn id="16" name="SPCOND_F" dataDxfId="66"/>
    <tableColumn id="17" name="HION µeq L-1" dataDxfId="65"/>
    <tableColumn id="18" name="CA mg L-1" dataDxfId="64"/>
    <tableColumn id="19" name="CA_F" dataDxfId="63"/>
    <tableColumn id="20" name="CA µeq L-1" dataDxfId="62"/>
    <tableColumn id="21" name="MG mg L-1" dataDxfId="61"/>
    <tableColumn id="22" name="MG_F" dataDxfId="60"/>
    <tableColumn id="23" name="MG µeq L-1" dataDxfId="59"/>
    <tableColumn id="24" name="NA mg L-1" dataDxfId="58"/>
    <tableColumn id="25" name="NA_F" dataDxfId="57"/>
    <tableColumn id="26" name="NA µeq L-1" dataDxfId="56"/>
    <tableColumn id="27" name="K mg L-1" dataDxfId="55"/>
    <tableColumn id="28" name="K_F" dataDxfId="54"/>
    <tableColumn id="29" name="K µeq L-1" dataDxfId="53"/>
    <tableColumn id="30" name="NH4 mg L-1" dataDxfId="52"/>
    <tableColumn id="31" name="NH4_F" dataDxfId="51"/>
    <tableColumn id="32" name="NH4 µeq L-1" dataDxfId="50"/>
    <tableColumn id="33" name="SO4 mg L-1" dataDxfId="49"/>
    <tableColumn id="34" name="SO4_F" dataDxfId="48"/>
    <tableColumn id="35" name="SO4 µeq L-1" dataDxfId="47"/>
    <tableColumn id="36" name="NO3 mg L-1" dataDxfId="46"/>
    <tableColumn id="37" name="NO3_F" dataDxfId="45"/>
    <tableColumn id="38" name="NO3 µeq L-1" dataDxfId="44"/>
    <tableColumn id="39" name="CL mg L-1" dataDxfId="43"/>
    <tableColumn id="40" name="CL_F" dataDxfId="42"/>
    <tableColumn id="41" name="CL µeq L-1" dataDxfId="41"/>
    <tableColumn id="42" name="TOC µmols L-1" dataDxfId="40"/>
    <tableColumn id="43" name="TOC_F" dataDxfId="39"/>
    <tableColumn id="44" name="COMMENT" dataDxfId="38"/>
    <tableColumn id="45" name="CATION_ANION_RATIO" dataDxfId="37"/>
    <tableColumn id="46" name="SUM_CATIONS µeq L-1" dataDxfId="36"/>
    <tableColumn id="47" name="SUM_ANIONS µeq L-1" dataDxfId="35"/>
    <tableColumn id="48" name="RPD" dataDxfId="34"/>
    <tableColumn id="49" name="MP_TEST" dataDxfId="33"/>
    <tableColumn id="50" name="MISS_MAJ_ION" dataDxfId="32"/>
    <tableColumn id="8" name="Glyoxalate_ppb" dataDxfId="31"/>
    <tableColumn id="51" name="Formate_ppb" dataDxfId="30"/>
    <tableColumn id="52" name="AcetateGlycolate_ppb" dataDxfId="29"/>
    <tableColumn id="53" name="Lactate_ppb" dataDxfId="28"/>
    <tableColumn id="54" name="Malonate_ppb" dataDxfId="27"/>
    <tableColumn id="55" name="Oxalate_ppb" dataDxfId="26"/>
    <tableColumn id="56" name="Pyruvate_ppb" dataDxfId="25"/>
    <tableColumn id="57" name="SuccinateMalate_ppb" dataDxfId="24"/>
  </tableColumns>
  <tableStyleInfo name="TableStyleMedium3" showFirstColumn="0" showLastColumn="0" showRowStripes="1" showColumnStripes="0"/>
</table>
</file>

<file path=xl/tables/table3.xml><?xml version="1.0" encoding="utf-8"?>
<table xmlns="http://schemas.openxmlformats.org/spreadsheetml/2006/main" id="1" name="Table_Query_from_chem" displayName="Table_Query_from_chem" ref="A6:V31" totalsRowShown="0" headerRowDxfId="23" dataDxfId="22">
  <tableColumns count="22">
    <tableColumn id="2" name="LABNO" dataDxfId="21"/>
    <tableColumn id="3" name="SAMPLEDATE" dataDxfId="20"/>
    <tableColumn id="5" name="SO4_mg L-1" dataDxfId="19"/>
    <tableColumn id="6" name="NO3_mg L-1" dataDxfId="18"/>
    <tableColumn id="7" name="Cl_mg L-1" dataDxfId="17"/>
    <tableColumn id="8" name="Ca_mg L-1" dataDxfId="16"/>
    <tableColumn id="9" name="Mg_mg L-1" dataDxfId="15"/>
    <tableColumn id="10" name="Na_mg L-1" dataDxfId="14"/>
    <tableColumn id="11" name="K_mg L-1" dataDxfId="13"/>
    <tableColumn id="12" name="NH4_mg L-1" dataDxfId="12"/>
    <tableColumn id="13" name="TOC mg L-1" dataDxfId="11"/>
    <tableColumn id="14" name="LABPH" dataDxfId="10"/>
    <tableColumn id="15" name="SPCOND µS cm-1" dataDxfId="9"/>
    <tableColumn id="22" name="Glyoxalate_ppb" dataDxfId="8"/>
    <tableColumn id="21" name="Formate_ppb" dataDxfId="7"/>
    <tableColumn id="20" name="AcetateGlycolate_ppb" dataDxfId="6"/>
    <tableColumn id="19" name="Lactate_ppb" dataDxfId="5"/>
    <tableColumn id="18" name="Malonate_ppb" dataDxfId="4"/>
    <tableColumn id="17" name="Oxalate_ppb" dataDxfId="3"/>
    <tableColumn id="4" name="Pyruvate_ppb" dataDxfId="2"/>
    <tableColumn id="1" name="SuccinateMalate_ppb" dataDxfId="1"/>
    <tableColumn id="16" name="FIELD_NOTES"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www.adirondacklakessurvey.org/"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2.bin"/><Relationship Id="rId1" Type="http://schemas.openxmlformats.org/officeDocument/2006/relationships/hyperlink" Target="http://www.adirondacklakessurvey.or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adirondacklakessurve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5"/>
  <sheetViews>
    <sheetView tabSelected="1" workbookViewId="0">
      <selection activeCell="E10" sqref="E10"/>
    </sheetView>
  </sheetViews>
  <sheetFormatPr defaultRowHeight="14.5" x14ac:dyDescent="0.35"/>
  <cols>
    <col min="3" max="3" width="15.54296875" bestFit="1" customWidth="1"/>
    <col min="4" max="4" width="24.08984375" bestFit="1" customWidth="1"/>
  </cols>
  <sheetData>
    <row r="3" spans="2:4" x14ac:dyDescent="0.35">
      <c r="B3" t="s">
        <v>157</v>
      </c>
    </row>
    <row r="4" spans="2:4" x14ac:dyDescent="0.35">
      <c r="B4" t="s">
        <v>173</v>
      </c>
    </row>
    <row r="6" spans="2:4" x14ac:dyDescent="0.35">
      <c r="B6" t="s">
        <v>174</v>
      </c>
    </row>
    <row r="8" spans="2:4" x14ac:dyDescent="0.35">
      <c r="B8" s="32" t="s">
        <v>175</v>
      </c>
      <c r="C8" s="32" t="s">
        <v>176</v>
      </c>
      <c r="D8" s="33" t="s">
        <v>177</v>
      </c>
    </row>
    <row r="9" spans="2:4" x14ac:dyDescent="0.35">
      <c r="B9" s="32" t="s">
        <v>178</v>
      </c>
      <c r="C9" s="32" t="s">
        <v>179</v>
      </c>
      <c r="D9" s="32" t="s">
        <v>180</v>
      </c>
    </row>
    <row r="10" spans="2:4" x14ac:dyDescent="0.35">
      <c r="B10" s="32" t="s">
        <v>5</v>
      </c>
      <c r="C10" s="32" t="s">
        <v>181</v>
      </c>
      <c r="D10" s="32" t="s">
        <v>182</v>
      </c>
    </row>
    <row r="11" spans="2:4" x14ac:dyDescent="0.35">
      <c r="B11" s="32" t="s">
        <v>183</v>
      </c>
      <c r="C11" s="32" t="s">
        <v>184</v>
      </c>
      <c r="D11" s="32" t="s">
        <v>185</v>
      </c>
    </row>
    <row r="12" spans="2:4" x14ac:dyDescent="0.35">
      <c r="B12" s="32" t="s">
        <v>6</v>
      </c>
      <c r="C12" s="32" t="s">
        <v>186</v>
      </c>
      <c r="D12" s="32" t="s">
        <v>187</v>
      </c>
    </row>
    <row r="13" spans="2:4" x14ac:dyDescent="0.35">
      <c r="B13" s="32"/>
      <c r="C13" s="32"/>
      <c r="D13" s="32"/>
    </row>
    <row r="14" spans="2:4" x14ac:dyDescent="0.35">
      <c r="B14" s="32" t="s">
        <v>188</v>
      </c>
      <c r="C14" s="34"/>
      <c r="D14" s="33" t="s">
        <v>177</v>
      </c>
    </row>
    <row r="15" spans="2:4" x14ac:dyDescent="0.35">
      <c r="B15" s="34" t="s">
        <v>70</v>
      </c>
      <c r="C15" s="34" t="s">
        <v>189</v>
      </c>
      <c r="D15" s="33" t="s">
        <v>190</v>
      </c>
    </row>
    <row r="16" spans="2:4" x14ac:dyDescent="0.35">
      <c r="B16" s="34" t="s">
        <v>4</v>
      </c>
      <c r="C16" s="34" t="s">
        <v>191</v>
      </c>
      <c r="D16" s="33" t="s">
        <v>192</v>
      </c>
    </row>
    <row r="17" spans="2:4" x14ac:dyDescent="0.35">
      <c r="B17" s="34" t="s">
        <v>71</v>
      </c>
      <c r="C17" s="34" t="s">
        <v>193</v>
      </c>
      <c r="D17" s="33" t="s">
        <v>194</v>
      </c>
    </row>
    <row r="18" spans="2:4" x14ac:dyDescent="0.35">
      <c r="B18" s="34" t="s">
        <v>72</v>
      </c>
      <c r="C18" s="34" t="s">
        <v>189</v>
      </c>
      <c r="D18" s="33" t="s">
        <v>195</v>
      </c>
    </row>
    <row r="20" spans="2:4" x14ac:dyDescent="0.35">
      <c r="B20" t="s">
        <v>152</v>
      </c>
    </row>
    <row r="21" spans="2:4" x14ac:dyDescent="0.35">
      <c r="B21" t="s">
        <v>158</v>
      </c>
    </row>
    <row r="22" spans="2:4" x14ac:dyDescent="0.35">
      <c r="B22" t="s">
        <v>156</v>
      </c>
    </row>
    <row r="23" spans="2:4" x14ac:dyDescent="0.35">
      <c r="B23" t="s">
        <v>154</v>
      </c>
    </row>
    <row r="24" spans="2:4" x14ac:dyDescent="0.35">
      <c r="B24" t="s">
        <v>153</v>
      </c>
    </row>
    <row r="25" spans="2:4" x14ac:dyDescent="0.35">
      <c r="B25"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E73"/>
  <sheetViews>
    <sheetView zoomScale="70" zoomScaleNormal="70" workbookViewId="0">
      <pane xSplit="2" ySplit="6" topLeftCell="C7" activePane="bottomRight" state="frozen"/>
      <selection pane="topRight" activeCell="C1" sqref="C1"/>
      <selection pane="bottomLeft" activeCell="A7" sqref="A7"/>
      <selection pane="bottomRight" activeCell="C8" sqref="C8"/>
    </sheetView>
  </sheetViews>
  <sheetFormatPr defaultRowHeight="14.5" x14ac:dyDescent="0.35"/>
  <cols>
    <col min="1" max="1" width="9.08984375" customWidth="1"/>
    <col min="2" max="2" width="14.90625" customWidth="1"/>
    <col min="3" max="3" width="18.26953125" bestFit="1" customWidth="1"/>
    <col min="4" max="4" width="12.54296875" customWidth="1"/>
    <col min="5" max="5" width="15.54296875" bestFit="1" customWidth="1"/>
    <col min="6" max="6" width="12" bestFit="1" customWidth="1"/>
    <col min="7" max="7" width="9.36328125" bestFit="1" customWidth="1"/>
    <col min="8" max="8" width="10.54296875" bestFit="1" customWidth="1"/>
    <col min="9" max="9" width="18" customWidth="1"/>
    <col min="10" max="10" width="10.54296875" customWidth="1"/>
    <col min="11" max="11" width="19.08984375" bestFit="1" customWidth="1"/>
    <col min="12" max="12" width="9" customWidth="1"/>
    <col min="13" max="13" width="11" bestFit="1" customWidth="1"/>
    <col min="14" max="14" width="17.54296875" bestFit="1" customWidth="1"/>
    <col min="15" max="15" width="12.6328125" bestFit="1" customWidth="1"/>
    <col min="16" max="16" width="14.54296875" bestFit="1" customWidth="1"/>
    <col min="17" max="17" width="11.54296875" bestFit="1" customWidth="1"/>
    <col min="18" max="18" width="8.90625" bestFit="1" customWidth="1"/>
    <col min="19" max="19" width="12.6328125" customWidth="1"/>
    <col min="20" max="20" width="12.26953125" bestFit="1" customWidth="1"/>
    <col min="21" max="21" width="9.6328125" customWidth="1"/>
    <col min="22" max="22" width="13.08984375" bestFit="1" customWidth="1"/>
    <col min="23" max="23" width="11.7265625" bestFit="1" customWidth="1"/>
    <col min="24" max="24" width="9.08984375" bestFit="1" customWidth="1"/>
    <col min="25" max="25" width="12.6328125" customWidth="1"/>
    <col min="26" max="26" width="10.1796875" bestFit="1" customWidth="1"/>
    <col min="27" max="27" width="7.54296875" bestFit="1" customWidth="1"/>
    <col min="28" max="28" width="12.1796875" bestFit="1" customWidth="1"/>
    <col min="29" max="29" width="12.7265625" bestFit="1" customWidth="1"/>
    <col min="30" max="30" width="10.08984375" bestFit="1" customWidth="1"/>
    <col min="31" max="31" width="13.54296875" bestFit="1" customWidth="1"/>
    <col min="32" max="32" width="12.54296875" bestFit="1" customWidth="1"/>
    <col min="33" max="33" width="9.90625" bestFit="1" customWidth="1"/>
    <col min="34" max="34" width="13.1796875" bestFit="1" customWidth="1"/>
    <col min="35" max="35" width="12.81640625" bestFit="1" customWidth="1"/>
    <col min="36" max="36" width="10.36328125" bestFit="1" customWidth="1"/>
    <col min="37" max="37" width="13.6328125" bestFit="1" customWidth="1"/>
    <col min="38" max="38" width="12" bestFit="1" customWidth="1"/>
    <col min="39" max="39" width="8.453125" bestFit="1" customWidth="1"/>
    <col min="40" max="40" width="12" customWidth="1"/>
    <col min="41" max="41" width="15.26953125" bestFit="1" customWidth="1"/>
    <col min="42" max="42" width="10" bestFit="1" customWidth="1"/>
    <col min="43" max="43" width="21.1796875" customWidth="1"/>
    <col min="44" max="44" width="20.26953125" bestFit="1" customWidth="1"/>
    <col min="45" max="45" width="19.26953125" bestFit="1" customWidth="1"/>
    <col min="46" max="46" width="18.453125" bestFit="1" customWidth="1"/>
    <col min="47" max="47" width="6" bestFit="1" customWidth="1"/>
    <col min="48" max="48" width="11.36328125" bestFit="1" customWidth="1"/>
    <col min="49" max="49" width="17.08984375" customWidth="1"/>
    <col min="50" max="50" width="14.1796875" bestFit="1" customWidth="1"/>
    <col min="51" max="51" width="12.36328125" bestFit="1" customWidth="1"/>
    <col min="52" max="52" width="19.6328125" bestFit="1" customWidth="1"/>
    <col min="53" max="53" width="11.36328125" bestFit="1" customWidth="1"/>
    <col min="54" max="54" width="13.453125" bestFit="1" customWidth="1"/>
    <col min="55" max="55" width="11.7265625" bestFit="1" customWidth="1"/>
    <col min="56" max="56" width="12.7265625" bestFit="1" customWidth="1"/>
    <col min="57" max="57" width="19.26953125" bestFit="1" customWidth="1"/>
  </cols>
  <sheetData>
    <row r="1" spans="1:57" ht="15.5" x14ac:dyDescent="0.35">
      <c r="A1" s="1" t="s">
        <v>101</v>
      </c>
      <c r="AF1" s="13"/>
      <c r="AI1" s="13"/>
    </row>
    <row r="2" spans="1:57" x14ac:dyDescent="0.35">
      <c r="A2" s="2" t="s">
        <v>102</v>
      </c>
      <c r="AC2" s="13"/>
      <c r="AF2" s="13"/>
      <c r="AI2" s="13"/>
      <c r="AO2" s="13"/>
    </row>
    <row r="3" spans="1:57" x14ac:dyDescent="0.35">
      <c r="A3" s="2"/>
      <c r="AO3" s="13"/>
    </row>
    <row r="4" spans="1:57" x14ac:dyDescent="0.35">
      <c r="A4" s="3" t="s">
        <v>144</v>
      </c>
      <c r="S4" s="13"/>
      <c r="V4" s="13"/>
      <c r="Y4" s="13"/>
      <c r="AB4" s="13"/>
      <c r="AE4" s="13"/>
      <c r="AH4" s="13"/>
      <c r="AK4" s="13"/>
      <c r="AN4" s="13"/>
      <c r="AO4" s="13"/>
    </row>
    <row r="6" spans="1:57" ht="16.5" x14ac:dyDescent="0.35">
      <c r="A6" s="7" t="s">
        <v>0</v>
      </c>
      <c r="B6" s="8" t="s">
        <v>114</v>
      </c>
      <c r="C6" s="9" t="s">
        <v>113</v>
      </c>
      <c r="D6" s="9" t="s">
        <v>162</v>
      </c>
      <c r="E6" s="9" t="s">
        <v>18</v>
      </c>
      <c r="F6" s="9" t="s">
        <v>19</v>
      </c>
      <c r="G6" s="9" t="s">
        <v>9</v>
      </c>
      <c r="H6" s="9" t="s">
        <v>20</v>
      </c>
      <c r="I6" s="9" t="s">
        <v>21</v>
      </c>
      <c r="J6" s="9" t="s">
        <v>10</v>
      </c>
      <c r="K6" s="9" t="s">
        <v>22</v>
      </c>
      <c r="L6" s="9" t="s">
        <v>7</v>
      </c>
      <c r="M6" s="9" t="s">
        <v>15</v>
      </c>
      <c r="N6" s="9" t="s">
        <v>23</v>
      </c>
      <c r="O6" s="9" t="s">
        <v>16</v>
      </c>
      <c r="P6" s="9" t="s">
        <v>24</v>
      </c>
      <c r="Q6" s="9" t="s">
        <v>25</v>
      </c>
      <c r="R6" s="9" t="s">
        <v>163</v>
      </c>
      <c r="S6" s="9" t="s">
        <v>26</v>
      </c>
      <c r="T6" s="9" t="s">
        <v>27</v>
      </c>
      <c r="U6" s="9" t="s">
        <v>164</v>
      </c>
      <c r="V6" s="9" t="s">
        <v>28</v>
      </c>
      <c r="W6" s="9" t="s">
        <v>29</v>
      </c>
      <c r="X6" s="9" t="s">
        <v>165</v>
      </c>
      <c r="Y6" s="9" t="s">
        <v>30</v>
      </c>
      <c r="Z6" s="9" t="s">
        <v>31</v>
      </c>
      <c r="AA6" s="9" t="s">
        <v>166</v>
      </c>
      <c r="AB6" s="9" t="s">
        <v>32</v>
      </c>
      <c r="AC6" s="9" t="s">
        <v>33</v>
      </c>
      <c r="AD6" s="9" t="s">
        <v>167</v>
      </c>
      <c r="AE6" s="9" t="s">
        <v>34</v>
      </c>
      <c r="AF6" s="9" t="s">
        <v>35</v>
      </c>
      <c r="AG6" s="9" t="s">
        <v>168</v>
      </c>
      <c r="AH6" s="9" t="s">
        <v>36</v>
      </c>
      <c r="AI6" s="9" t="s">
        <v>37</v>
      </c>
      <c r="AJ6" s="9" t="s">
        <v>169</v>
      </c>
      <c r="AK6" s="9" t="s">
        <v>38</v>
      </c>
      <c r="AL6" s="9" t="s">
        <v>39</v>
      </c>
      <c r="AM6" s="9" t="s">
        <v>170</v>
      </c>
      <c r="AN6" s="9" t="s">
        <v>40</v>
      </c>
      <c r="AO6" s="9" t="s">
        <v>41</v>
      </c>
      <c r="AP6" s="9" t="s">
        <v>171</v>
      </c>
      <c r="AQ6" s="9" t="s">
        <v>17</v>
      </c>
      <c r="AR6" s="9" t="s">
        <v>11</v>
      </c>
      <c r="AS6" s="9" t="s">
        <v>42</v>
      </c>
      <c r="AT6" s="9" t="s">
        <v>43</v>
      </c>
      <c r="AU6" s="9" t="s">
        <v>12</v>
      </c>
      <c r="AV6" s="9" t="s">
        <v>13</v>
      </c>
      <c r="AW6" s="9" t="s">
        <v>14</v>
      </c>
      <c r="AX6" s="18" t="s">
        <v>106</v>
      </c>
      <c r="AY6" t="s">
        <v>142</v>
      </c>
      <c r="AZ6" s="18" t="s">
        <v>107</v>
      </c>
      <c r="BA6" s="18" t="s">
        <v>108</v>
      </c>
      <c r="BB6" s="18" t="s">
        <v>109</v>
      </c>
      <c r="BC6" s="18" t="s">
        <v>110</v>
      </c>
      <c r="BD6" s="18" t="s">
        <v>111</v>
      </c>
      <c r="BE6" s="18" t="s">
        <v>112</v>
      </c>
    </row>
    <row r="7" spans="1:57" x14ac:dyDescent="0.35">
      <c r="A7">
        <v>1815501</v>
      </c>
      <c r="B7" s="6">
        <v>43255.75</v>
      </c>
      <c r="C7" s="15">
        <v>9.7314100000000003</v>
      </c>
      <c r="E7">
        <v>3236</v>
      </c>
      <c r="F7" s="10">
        <v>0.70402900000000002</v>
      </c>
      <c r="H7" s="15">
        <v>5.1685699999999999</v>
      </c>
      <c r="I7" s="16">
        <v>252.95</v>
      </c>
      <c r="J7" t="str">
        <f>CHOOSE(1+ABS(ROUND(Table_Query_from_chem3[[#This Row],[WINDDIR_AVG °AZ]]/45,0)),"N","NE","E","SE","S","SW","W","NW","N")</f>
        <v>W</v>
      </c>
      <c r="K7" s="15">
        <v>8.9462499999999991</v>
      </c>
      <c r="L7">
        <v>5.0199999999999996</v>
      </c>
      <c r="N7">
        <v>10.84</v>
      </c>
      <c r="P7" s="17">
        <v>9.4835399999999996</v>
      </c>
      <c r="Q7" s="17">
        <v>0.10100000000000001</v>
      </c>
      <c r="R7" s="17" t="s">
        <v>54</v>
      </c>
      <c r="S7" s="17">
        <v>5.0401699999999998</v>
      </c>
      <c r="T7" s="17">
        <v>1.6740000000000001E-2</v>
      </c>
      <c r="U7" s="17" t="s">
        <v>54</v>
      </c>
      <c r="V7" s="17">
        <v>1.3774900000000001</v>
      </c>
      <c r="W7" s="17">
        <v>0.1376</v>
      </c>
      <c r="X7" s="17" t="s">
        <v>55</v>
      </c>
      <c r="Y7" s="17">
        <v>5.9852600000000002</v>
      </c>
      <c r="Z7" s="17">
        <v>9.0959999999999999E-2</v>
      </c>
      <c r="AA7" s="17" t="s">
        <v>54</v>
      </c>
      <c r="AB7" s="17">
        <v>2.3264399999999998</v>
      </c>
      <c r="AC7" s="17">
        <v>0.66839999999999999</v>
      </c>
      <c r="AD7" s="17" t="s">
        <v>54</v>
      </c>
      <c r="AE7" s="17">
        <v>37.053100000000001</v>
      </c>
      <c r="AF7" s="17">
        <v>1.05</v>
      </c>
      <c r="AG7" s="17" t="s">
        <v>54</v>
      </c>
      <c r="AH7" s="17">
        <v>22.324999999999999</v>
      </c>
      <c r="AI7" s="17">
        <v>0.93010999999999999</v>
      </c>
      <c r="AJ7" s="17" t="s">
        <v>54</v>
      </c>
      <c r="AK7" s="17">
        <v>15.0006</v>
      </c>
      <c r="AL7" s="17">
        <v>1.0083</v>
      </c>
      <c r="AM7" s="17"/>
      <c r="AN7" s="17">
        <v>28.4405</v>
      </c>
      <c r="AO7" s="17">
        <v>320.41699999999997</v>
      </c>
      <c r="AP7" s="17" t="s">
        <v>54</v>
      </c>
      <c r="AQ7" s="17"/>
      <c r="AR7" s="17">
        <v>1.0379700000000001</v>
      </c>
      <c r="AS7" s="17">
        <v>68.262900000000002</v>
      </c>
      <c r="AT7" s="17">
        <v>65.766099999999994</v>
      </c>
      <c r="AU7" s="17">
        <v>3.72587</v>
      </c>
      <c r="AV7" s="17" t="s">
        <v>54</v>
      </c>
      <c r="AW7" s="17"/>
      <c r="AX7" s="17">
        <v>0</v>
      </c>
      <c r="AY7" s="17">
        <v>297.39999999999998</v>
      </c>
      <c r="AZ7" s="17">
        <v>175.983</v>
      </c>
      <c r="BA7" s="17">
        <v>67.386799999999994</v>
      </c>
      <c r="BB7" s="17">
        <v>40.561399999999999</v>
      </c>
      <c r="BC7" s="17">
        <v>205.99799999999999</v>
      </c>
      <c r="BD7" s="17">
        <v>0</v>
      </c>
      <c r="BE7" s="17">
        <v>40.642099999999999</v>
      </c>
    </row>
    <row r="8" spans="1:57" x14ac:dyDescent="0.35">
      <c r="A8">
        <v>1815704</v>
      </c>
      <c r="B8" s="6">
        <v>43257.25</v>
      </c>
      <c r="C8" s="15">
        <v>8.8635199999999994</v>
      </c>
      <c r="E8">
        <v>2992</v>
      </c>
      <c r="F8" s="10">
        <v>0.43892900000000001</v>
      </c>
      <c r="H8" s="15">
        <v>2.8791899999999999</v>
      </c>
      <c r="I8" s="16">
        <v>322.12400000000002</v>
      </c>
      <c r="J8" t="str">
        <f>CHOOSE(1+ABS(ROUND(Table_Query_from_chem3[[#This Row],[WINDDIR_AVG °AZ]]/45,0)),"N","NE","E","SE","S","SW","W","NW","N")</f>
        <v>NW</v>
      </c>
      <c r="K8" s="15">
        <v>4.3834299999999997</v>
      </c>
      <c r="P8" s="17"/>
      <c r="Q8" s="17">
        <v>3.0027999999999999E-2</v>
      </c>
      <c r="R8" s="17"/>
      <c r="S8" s="17">
        <v>1.49848</v>
      </c>
      <c r="T8" s="17">
        <v>4.3160000000000004E-3</v>
      </c>
      <c r="U8" s="17"/>
      <c r="V8" s="17">
        <v>0.355153</v>
      </c>
      <c r="W8" s="17">
        <v>-1.5232000000000001E-2</v>
      </c>
      <c r="X8" s="17"/>
      <c r="Y8" s="17">
        <v>-0.66255500000000001</v>
      </c>
      <c r="Z8" s="17">
        <v>1.2012999999999999E-2</v>
      </c>
      <c r="AA8" s="17"/>
      <c r="AB8" s="17">
        <v>0.307251</v>
      </c>
      <c r="AC8" s="17">
        <v>9.7000000000000003E-3</v>
      </c>
      <c r="AD8" s="17"/>
      <c r="AE8" s="17"/>
      <c r="AF8" s="17">
        <v>0.19</v>
      </c>
      <c r="AG8" s="17"/>
      <c r="AH8" s="17">
        <v>4.0397600000000002</v>
      </c>
      <c r="AI8" s="17">
        <v>0.28301999999999999</v>
      </c>
      <c r="AJ8" s="17"/>
      <c r="AK8" s="17">
        <v>4.5644799999999996</v>
      </c>
      <c r="AL8" s="17">
        <v>0.53373999999999999</v>
      </c>
      <c r="AM8" s="17"/>
      <c r="AN8" s="17">
        <v>15.0549</v>
      </c>
      <c r="AO8" s="17">
        <v>112.75</v>
      </c>
      <c r="AP8" s="17"/>
      <c r="AQ8" s="17" t="s">
        <v>172</v>
      </c>
      <c r="AR8" s="17">
        <v>0.451629</v>
      </c>
      <c r="AS8" s="17">
        <v>10.6851</v>
      </c>
      <c r="AT8" s="17">
        <v>23.659099999999999</v>
      </c>
      <c r="AU8" s="17">
        <v>-75.552499999999995</v>
      </c>
      <c r="AV8" s="17"/>
      <c r="AW8" s="17" t="s">
        <v>77</v>
      </c>
      <c r="AX8" s="17">
        <v>0</v>
      </c>
      <c r="AY8" s="17">
        <v>199.20599999999999</v>
      </c>
      <c r="AZ8" s="17">
        <v>79.297799999999995</v>
      </c>
      <c r="BA8" s="17">
        <v>26.317299999999999</v>
      </c>
      <c r="BB8" s="17">
        <v>49.9499</v>
      </c>
      <c r="BC8" s="17">
        <v>34.614400000000003</v>
      </c>
      <c r="BD8" s="17">
        <v>0</v>
      </c>
      <c r="BE8" s="17">
        <v>16.716200000000001</v>
      </c>
    </row>
    <row r="9" spans="1:57" x14ac:dyDescent="0.35">
      <c r="A9">
        <v>1815903</v>
      </c>
      <c r="B9" s="6">
        <v>43259.75</v>
      </c>
      <c r="C9" s="15">
        <v>1.2765599999999999</v>
      </c>
      <c r="E9">
        <v>151</v>
      </c>
      <c r="F9" s="10">
        <v>0.32591500000000001</v>
      </c>
      <c r="H9" s="15">
        <v>6.34701</v>
      </c>
      <c r="I9" s="16">
        <v>311.27300000000002</v>
      </c>
      <c r="J9" t="str">
        <f>CHOOSE(1+ABS(ROUND(Table_Query_from_chem3[[#This Row],[WINDDIR_AVG °AZ]]/45,0)),"N","NE","E","SE","S","SW","W","NW","N")</f>
        <v>NW</v>
      </c>
      <c r="K9" s="15">
        <v>4.0889800000000003</v>
      </c>
      <c r="P9" s="17"/>
      <c r="Q9" s="17">
        <v>0.51805000000000001</v>
      </c>
      <c r="R9" s="17"/>
      <c r="S9" s="17">
        <v>25.8521</v>
      </c>
      <c r="T9" s="17">
        <v>0.18076</v>
      </c>
      <c r="U9" s="17"/>
      <c r="V9" s="17">
        <v>14.8743</v>
      </c>
      <c r="W9" s="17">
        <v>-3.7000000000000002E-3</v>
      </c>
      <c r="X9" s="17"/>
      <c r="Y9" s="17">
        <v>-0.160941</v>
      </c>
      <c r="Z9" s="17">
        <v>8.1259999999999999E-2</v>
      </c>
      <c r="AA9" s="17"/>
      <c r="AB9" s="17">
        <v>2.0783499999999999</v>
      </c>
      <c r="AC9" s="17">
        <v>0.97750000000000004</v>
      </c>
      <c r="AD9" s="17"/>
      <c r="AE9" s="17">
        <v>54.188099999999999</v>
      </c>
      <c r="AF9" s="17">
        <v>2.33</v>
      </c>
      <c r="AG9" s="17"/>
      <c r="AH9" s="17">
        <v>49.540199999999999</v>
      </c>
      <c r="AI9" s="17">
        <v>1.83365</v>
      </c>
      <c r="AJ9" s="17"/>
      <c r="AK9" s="17">
        <v>29.572700000000001</v>
      </c>
      <c r="AL9" s="17">
        <v>1.0004900000000001</v>
      </c>
      <c r="AM9" s="17"/>
      <c r="AN9" s="17">
        <v>28.220099999999999</v>
      </c>
      <c r="AO9" s="17">
        <v>606.33299999999997</v>
      </c>
      <c r="AP9" s="17"/>
      <c r="AQ9" s="17"/>
      <c r="AR9" s="17">
        <v>1.2380899999999999</v>
      </c>
      <c r="AS9" s="17">
        <v>132.887</v>
      </c>
      <c r="AT9" s="17">
        <v>107.333</v>
      </c>
      <c r="AU9" s="17">
        <v>21.2758</v>
      </c>
      <c r="AV9" s="17"/>
      <c r="AW9" s="17" t="s">
        <v>77</v>
      </c>
      <c r="AX9" s="17">
        <v>30.982900000000001</v>
      </c>
      <c r="AY9" s="17">
        <v>1400.23</v>
      </c>
      <c r="AZ9" s="17">
        <v>521.92600000000004</v>
      </c>
      <c r="BA9" s="17">
        <v>78.897599999999997</v>
      </c>
      <c r="BB9" s="17">
        <v>200.56800000000001</v>
      </c>
      <c r="BC9" s="17">
        <v>271.75599999999997</v>
      </c>
      <c r="BD9" s="17">
        <v>16.820499999999999</v>
      </c>
      <c r="BE9" s="17">
        <v>104.959</v>
      </c>
    </row>
    <row r="10" spans="1:57" x14ac:dyDescent="0.35">
      <c r="A10">
        <v>1816502</v>
      </c>
      <c r="B10" s="6">
        <v>43264.875</v>
      </c>
      <c r="C10" s="15">
        <v>3.8556499999999998</v>
      </c>
      <c r="E10">
        <v>1412</v>
      </c>
      <c r="F10" s="10">
        <v>0.82244700000000004</v>
      </c>
      <c r="H10" s="15">
        <v>13.6783</v>
      </c>
      <c r="I10" s="16">
        <v>265.36799999999999</v>
      </c>
      <c r="J10" t="str">
        <f>CHOOSE(1+ABS(ROUND(Table_Query_from_chem3[[#This Row],[WINDDIR_AVG °AZ]]/45,0)),"N","NE","E","SE","S","SW","W","NW","N")</f>
        <v>W</v>
      </c>
      <c r="K10" s="15">
        <v>8.1512499999999992</v>
      </c>
      <c r="L10">
        <v>4.68</v>
      </c>
      <c r="N10">
        <v>20.99</v>
      </c>
      <c r="P10" s="17">
        <v>20.747699999999998</v>
      </c>
      <c r="Q10" s="17">
        <v>9.9669999999999995E-2</v>
      </c>
      <c r="R10" s="17"/>
      <c r="S10" s="17">
        <v>4.9737999999999998</v>
      </c>
      <c r="T10" s="17">
        <v>2.7390000000000001E-2</v>
      </c>
      <c r="U10" s="17"/>
      <c r="V10" s="17">
        <v>2.25386</v>
      </c>
      <c r="W10" s="17">
        <v>2.0480000000000002E-2</v>
      </c>
      <c r="X10" s="17"/>
      <c r="Y10" s="17">
        <v>0.89083000000000001</v>
      </c>
      <c r="Z10" s="17">
        <v>2.597E-2</v>
      </c>
      <c r="AA10" s="17"/>
      <c r="AB10" s="17">
        <v>0.66422300000000001</v>
      </c>
      <c r="AC10" s="17">
        <v>0.59240000000000004</v>
      </c>
      <c r="AD10" s="17"/>
      <c r="AE10" s="17">
        <v>32.840000000000003</v>
      </c>
      <c r="AF10" s="17">
        <v>1.31</v>
      </c>
      <c r="AG10" s="17"/>
      <c r="AH10" s="17">
        <v>27.853100000000001</v>
      </c>
      <c r="AI10" s="17">
        <v>1.2401500000000001</v>
      </c>
      <c r="AJ10" s="17"/>
      <c r="AK10" s="17">
        <v>20.000800000000002</v>
      </c>
      <c r="AL10" s="17">
        <v>0.84762300000000002</v>
      </c>
      <c r="AM10" s="17"/>
      <c r="AN10" s="17">
        <v>23.9084</v>
      </c>
      <c r="AO10" s="17">
        <v>262.41699999999997</v>
      </c>
      <c r="AP10" s="17"/>
      <c r="AQ10" s="17"/>
      <c r="AR10" s="17">
        <v>1.0824400000000001</v>
      </c>
      <c r="AS10" s="17">
        <v>77.678100000000001</v>
      </c>
      <c r="AT10" s="17">
        <v>71.762299999999996</v>
      </c>
      <c r="AU10" s="17">
        <v>7.9172799999999999</v>
      </c>
      <c r="AV10" s="17"/>
      <c r="AW10" s="17"/>
      <c r="AX10" s="17">
        <v>0</v>
      </c>
      <c r="AY10" s="17">
        <v>650.76800000000003</v>
      </c>
      <c r="AZ10" s="17">
        <v>326.315</v>
      </c>
      <c r="BA10" s="17">
        <v>39.082500000000003</v>
      </c>
      <c r="BB10" s="17">
        <v>406.572</v>
      </c>
      <c r="BC10" s="17">
        <v>183.88900000000001</v>
      </c>
      <c r="BD10" s="17">
        <v>16.814299999999999</v>
      </c>
      <c r="BE10" s="17">
        <v>62.499600000000001</v>
      </c>
    </row>
    <row r="11" spans="1:57" x14ac:dyDescent="0.35">
      <c r="A11">
        <v>1816603</v>
      </c>
      <c r="B11" s="6">
        <v>43265.375</v>
      </c>
      <c r="C11" s="15">
        <v>6.3861600000000003</v>
      </c>
      <c r="E11">
        <v>959</v>
      </c>
      <c r="F11" s="10">
        <v>0.66581000000000001</v>
      </c>
      <c r="H11" s="15">
        <v>7.9664000000000001</v>
      </c>
      <c r="I11" s="16">
        <v>290.66500000000002</v>
      </c>
      <c r="J11" t="str">
        <f>CHOOSE(1+ABS(ROUND(Table_Query_from_chem3[[#This Row],[WINDDIR_AVG °AZ]]/45,0)),"N","NE","E","SE","S","SW","W","NW","N")</f>
        <v>W</v>
      </c>
      <c r="K11" s="15">
        <v>15.7796</v>
      </c>
      <c r="L11">
        <v>5.01</v>
      </c>
      <c r="N11">
        <v>8.8719999999999999</v>
      </c>
      <c r="P11" s="17">
        <v>9.70444</v>
      </c>
      <c r="Q11" s="17">
        <v>9.1749999999999998E-2</v>
      </c>
      <c r="R11" s="17"/>
      <c r="S11" s="17">
        <v>4.57857</v>
      </c>
      <c r="T11" s="17">
        <v>1.525E-2</v>
      </c>
      <c r="U11" s="17"/>
      <c r="V11" s="17">
        <v>1.2548900000000001</v>
      </c>
      <c r="W11" s="17">
        <v>-1.7520000000000001E-2</v>
      </c>
      <c r="X11" s="17"/>
      <c r="Y11" s="17">
        <v>-0.762077</v>
      </c>
      <c r="Z11" s="17">
        <v>2.9579999999999999E-2</v>
      </c>
      <c r="AA11" s="17"/>
      <c r="AB11" s="17">
        <v>0.75655499999999998</v>
      </c>
      <c r="AC11" s="17">
        <v>0.34899999999999998</v>
      </c>
      <c r="AD11" s="17"/>
      <c r="AE11" s="17">
        <v>19.347000000000001</v>
      </c>
      <c r="AF11" s="17">
        <v>0.65</v>
      </c>
      <c r="AG11" s="17"/>
      <c r="AH11" s="17">
        <v>13.8202</v>
      </c>
      <c r="AI11" s="17">
        <v>0.69094</v>
      </c>
      <c r="AJ11" s="17"/>
      <c r="AK11" s="17">
        <v>11.1433</v>
      </c>
      <c r="AL11" s="17">
        <v>0.55901699999999999</v>
      </c>
      <c r="AM11" s="17"/>
      <c r="AN11" s="17">
        <v>15.767799999999999</v>
      </c>
      <c r="AO11" s="17">
        <v>152.583</v>
      </c>
      <c r="AP11" s="17"/>
      <c r="AQ11" s="17"/>
      <c r="AR11" s="17">
        <v>1.1393200000000001</v>
      </c>
      <c r="AS11" s="17">
        <v>46.405900000000003</v>
      </c>
      <c r="AT11" s="17">
        <v>40.731400000000001</v>
      </c>
      <c r="AU11" s="17">
        <v>13.0244</v>
      </c>
      <c r="AV11" s="17"/>
      <c r="AW11" s="17"/>
      <c r="AX11" s="17">
        <v>0</v>
      </c>
      <c r="AY11" s="17">
        <v>288.22800000000001</v>
      </c>
      <c r="AZ11" s="17">
        <v>107.687</v>
      </c>
      <c r="BA11" s="17">
        <v>35.354900000000001</v>
      </c>
      <c r="BB11" s="17">
        <v>0</v>
      </c>
      <c r="BC11" s="17">
        <v>74.557299999999998</v>
      </c>
      <c r="BD11" s="17">
        <v>13.560499999999999</v>
      </c>
      <c r="BE11" s="17">
        <v>23.731200000000001</v>
      </c>
    </row>
    <row r="12" spans="1:57" x14ac:dyDescent="0.35">
      <c r="A12">
        <v>1816604</v>
      </c>
      <c r="B12" s="6">
        <v>43265.875</v>
      </c>
      <c r="C12" s="15">
        <v>9.82179</v>
      </c>
      <c r="E12">
        <v>4510</v>
      </c>
      <c r="F12" s="10">
        <v>0.55791100000000005</v>
      </c>
      <c r="H12" s="15">
        <v>6.4429600000000002</v>
      </c>
      <c r="I12" s="16">
        <v>307.81299999999999</v>
      </c>
      <c r="J12" t="str">
        <f>CHOOSE(1+ABS(ROUND(Table_Query_from_chem3[[#This Row],[WINDDIR_AVG °AZ]]/45,0)),"N","NE","E","SE","S","SW","W","NW","N")</f>
        <v>NW</v>
      </c>
      <c r="K12" s="15">
        <v>19.2225</v>
      </c>
      <c r="L12">
        <v>5.31</v>
      </c>
      <c r="N12">
        <v>3.036</v>
      </c>
      <c r="P12" s="17">
        <v>4.86374</v>
      </c>
      <c r="Q12" s="17">
        <v>1.8E-3</v>
      </c>
      <c r="R12" s="17"/>
      <c r="S12" s="17">
        <v>8.9824799999999996E-2</v>
      </c>
      <c r="T12" s="17">
        <v>4.8000000000000001E-4</v>
      </c>
      <c r="U12" s="17"/>
      <c r="V12" s="17">
        <v>3.9497999999999998E-2</v>
      </c>
      <c r="W12" s="17">
        <v>-1.536E-2</v>
      </c>
      <c r="X12" s="17"/>
      <c r="Y12" s="17">
        <v>-0.66812199999999999</v>
      </c>
      <c r="Z12" s="17">
        <v>8.5199999999999998E-3</v>
      </c>
      <c r="AA12" s="17"/>
      <c r="AB12" s="17">
        <v>0.21791199999999999</v>
      </c>
      <c r="AC12" s="17">
        <v>2.4500000000000001E-2</v>
      </c>
      <c r="AD12" s="17"/>
      <c r="AE12" s="17">
        <v>1.3581700000000001</v>
      </c>
      <c r="AF12" s="17">
        <v>8.1000000000000003E-2</v>
      </c>
      <c r="AG12" s="17"/>
      <c r="AH12" s="17">
        <v>1.72221</v>
      </c>
      <c r="AI12" s="17">
        <v>0.10054</v>
      </c>
      <c r="AJ12" s="17"/>
      <c r="AK12" s="17">
        <v>1.62148</v>
      </c>
      <c r="AL12" s="17">
        <v>0.50850700000000004</v>
      </c>
      <c r="AM12" s="17"/>
      <c r="AN12" s="17">
        <v>14.3431</v>
      </c>
      <c r="AO12" s="17">
        <v>54.916699999999999</v>
      </c>
      <c r="AP12" s="17"/>
      <c r="AQ12" s="17"/>
      <c r="AR12" s="17">
        <v>1.6779200000000001</v>
      </c>
      <c r="AS12" s="17">
        <v>29.677099999999999</v>
      </c>
      <c r="AT12" s="17">
        <v>17.686800000000002</v>
      </c>
      <c r="AU12" s="17">
        <v>50.630499999999998</v>
      </c>
      <c r="AV12" s="17"/>
      <c r="AW12" s="17"/>
      <c r="AX12" s="17">
        <v>0</v>
      </c>
      <c r="AY12" s="17">
        <v>110.428</v>
      </c>
      <c r="AZ12" s="17">
        <v>57.7776</v>
      </c>
      <c r="BA12" s="17">
        <v>25.2272</v>
      </c>
      <c r="BB12" s="17">
        <v>0</v>
      </c>
      <c r="BC12" s="17">
        <v>25.5014</v>
      </c>
      <c r="BD12" s="17">
        <v>0</v>
      </c>
      <c r="BE12" s="17">
        <v>11.8287</v>
      </c>
    </row>
    <row r="13" spans="1:57" x14ac:dyDescent="0.35">
      <c r="A13">
        <v>1816705</v>
      </c>
      <c r="B13" s="6">
        <v>43266.375</v>
      </c>
      <c r="C13" s="15">
        <v>5.5469400000000002</v>
      </c>
      <c r="E13">
        <v>3282</v>
      </c>
      <c r="F13" s="10">
        <v>0.57509399999999999</v>
      </c>
      <c r="H13" s="15">
        <v>4.56907</v>
      </c>
      <c r="I13" s="16">
        <v>274.40300000000002</v>
      </c>
      <c r="J13" t="str">
        <f>CHOOSE(1+ABS(ROUND(Table_Query_from_chem3[[#This Row],[WINDDIR_AVG °AZ]]/45,0)),"N","NE","E","SE","S","SW","W","NW","N")</f>
        <v>W</v>
      </c>
      <c r="K13" s="15">
        <v>7.4734600000000002</v>
      </c>
      <c r="L13">
        <v>5.09</v>
      </c>
      <c r="N13">
        <v>4.0549999999999997</v>
      </c>
      <c r="P13" s="17">
        <v>8.0717999999999996</v>
      </c>
      <c r="Q13" s="17">
        <v>1.6800000000000001E-3</v>
      </c>
      <c r="R13" s="17"/>
      <c r="S13" s="17">
        <v>8.3836499999999994E-2</v>
      </c>
      <c r="T13" s="17">
        <v>-1E-4</v>
      </c>
      <c r="U13" s="17"/>
      <c r="V13" s="17">
        <v>-8.2287599999999999E-3</v>
      </c>
      <c r="W13" s="17">
        <v>-1.243E-2</v>
      </c>
      <c r="X13" s="17"/>
      <c r="Y13" s="17">
        <v>-0.54067500000000002</v>
      </c>
      <c r="Z13" s="17">
        <v>5.9199999999999999E-3</v>
      </c>
      <c r="AA13" s="17"/>
      <c r="AB13" s="17">
        <v>0.15141299999999999</v>
      </c>
      <c r="AC13" s="17">
        <v>3.9199999999999999E-2</v>
      </c>
      <c r="AD13" s="17"/>
      <c r="AE13" s="17">
        <v>2.1730700000000001</v>
      </c>
      <c r="AF13" s="17">
        <v>0.22800000000000001</v>
      </c>
      <c r="AG13" s="17"/>
      <c r="AH13" s="17">
        <v>4.8477100000000002</v>
      </c>
      <c r="AI13" s="17">
        <v>0.23252999999999999</v>
      </c>
      <c r="AJ13" s="17"/>
      <c r="AK13" s="17">
        <v>3.7501899999999999</v>
      </c>
      <c r="AL13" s="17">
        <v>0.57926900000000003</v>
      </c>
      <c r="AM13" s="17"/>
      <c r="AN13" s="17">
        <v>16.339099999999998</v>
      </c>
      <c r="AO13" s="17">
        <v>36.274999999999999</v>
      </c>
      <c r="AP13" s="17"/>
      <c r="AQ13" s="17"/>
      <c r="AR13" s="17">
        <v>0.96607600000000005</v>
      </c>
      <c r="AS13" s="17">
        <v>24.091000000000001</v>
      </c>
      <c r="AT13" s="17">
        <v>24.937000000000001</v>
      </c>
      <c r="AU13" s="17">
        <v>-3.4509400000000001</v>
      </c>
      <c r="AV13" s="17"/>
      <c r="AW13" s="17"/>
      <c r="AX13" s="17">
        <v>0</v>
      </c>
      <c r="AY13" s="17">
        <v>86.452799999999996</v>
      </c>
      <c r="AZ13" s="17">
        <v>47.1511</v>
      </c>
      <c r="BA13" s="17">
        <v>23.932099999999998</v>
      </c>
      <c r="BB13" s="17">
        <v>0</v>
      </c>
      <c r="BC13" s="17">
        <v>22.497699999999998</v>
      </c>
      <c r="BD13" s="17">
        <v>0</v>
      </c>
      <c r="BE13" s="17">
        <v>10.551</v>
      </c>
    </row>
    <row r="14" spans="1:57" x14ac:dyDescent="0.35">
      <c r="A14">
        <v>1817002</v>
      </c>
      <c r="B14" s="6">
        <v>43270.25</v>
      </c>
      <c r="C14" s="15">
        <v>8.2580899999999993</v>
      </c>
      <c r="E14">
        <v>4340</v>
      </c>
      <c r="F14" s="10">
        <v>0.74030700000000005</v>
      </c>
      <c r="H14" s="15">
        <v>11.554</v>
      </c>
      <c r="I14" s="16">
        <v>309.209</v>
      </c>
      <c r="J14" t="str">
        <f>CHOOSE(1+ABS(ROUND(Table_Query_from_chem3[[#This Row],[WINDDIR_AVG °AZ]]/45,0)),"N","NE","E","SE","S","SW","W","NW","N")</f>
        <v>NW</v>
      </c>
      <c r="K14" s="15">
        <v>11.827</v>
      </c>
      <c r="L14">
        <v>4.76</v>
      </c>
      <c r="N14">
        <v>13.26</v>
      </c>
      <c r="P14" s="17">
        <v>17.257200000000001</v>
      </c>
      <c r="Q14" s="17">
        <v>4.1799999999999997E-2</v>
      </c>
      <c r="R14" s="17"/>
      <c r="S14" s="17">
        <v>2.0859299999999998</v>
      </c>
      <c r="T14" s="17">
        <v>1.2829999999999999E-2</v>
      </c>
      <c r="U14" s="17"/>
      <c r="V14" s="17">
        <v>1.05575</v>
      </c>
      <c r="W14" s="17">
        <v>5.2199999999999998E-3</v>
      </c>
      <c r="X14" s="17"/>
      <c r="Y14" s="17">
        <v>0.22705700000000001</v>
      </c>
      <c r="Z14" s="17">
        <v>4.292E-2</v>
      </c>
      <c r="AA14" s="17"/>
      <c r="AB14" s="17">
        <v>1.09775</v>
      </c>
      <c r="AC14" s="17">
        <v>0.34389999999999998</v>
      </c>
      <c r="AD14" s="17"/>
      <c r="AE14" s="17">
        <v>19.0642</v>
      </c>
      <c r="AF14" s="17">
        <v>0.60399999999999998</v>
      </c>
      <c r="AG14" s="17"/>
      <c r="AH14" s="17">
        <v>12.8422</v>
      </c>
      <c r="AI14" s="17">
        <v>0.43847999999999998</v>
      </c>
      <c r="AJ14" s="17"/>
      <c r="AK14" s="17">
        <v>7.0716999999999999</v>
      </c>
      <c r="AL14" s="17">
        <v>0.82701000000000002</v>
      </c>
      <c r="AM14" s="17"/>
      <c r="AN14" s="17">
        <v>23.327000000000002</v>
      </c>
      <c r="AO14" s="17">
        <v>273.33300000000003</v>
      </c>
      <c r="AP14" s="17"/>
      <c r="AQ14" s="17"/>
      <c r="AR14" s="17">
        <v>1.20651</v>
      </c>
      <c r="AS14" s="17">
        <v>52.1706</v>
      </c>
      <c r="AT14" s="17">
        <v>43.2408</v>
      </c>
      <c r="AU14" s="17">
        <v>18.718399999999999</v>
      </c>
      <c r="AV14" s="17"/>
      <c r="AW14" s="17"/>
      <c r="AX14" s="17">
        <v>0</v>
      </c>
      <c r="AY14" s="17">
        <v>530.88800000000003</v>
      </c>
      <c r="AZ14" s="17">
        <v>205.702</v>
      </c>
      <c r="BA14" s="17">
        <v>52.838700000000003</v>
      </c>
      <c r="BB14" s="17">
        <v>743.31500000000005</v>
      </c>
      <c r="BC14" s="17">
        <v>111.795</v>
      </c>
      <c r="BD14" s="17">
        <v>6.2759</v>
      </c>
      <c r="BE14" s="17">
        <v>34.774900000000002</v>
      </c>
    </row>
    <row r="15" spans="1:57" x14ac:dyDescent="0.35">
      <c r="A15">
        <v>1817104</v>
      </c>
      <c r="B15" s="6">
        <v>43270.75</v>
      </c>
      <c r="C15" s="15">
        <v>4.9807199999999998</v>
      </c>
      <c r="E15">
        <v>2437</v>
      </c>
      <c r="F15" s="10">
        <v>0.43139699999999997</v>
      </c>
      <c r="H15" s="15">
        <v>5.4310099999999997</v>
      </c>
      <c r="I15" s="16">
        <v>319.76799999999997</v>
      </c>
      <c r="J15" t="str">
        <f>CHOOSE(1+ABS(ROUND(Table_Query_from_chem3[[#This Row],[WINDDIR_AVG °AZ]]/45,0)),"N","NE","E","SE","S","SW","W","NW","N")</f>
        <v>NW</v>
      </c>
      <c r="K15" s="15">
        <v>8.1766500000000004</v>
      </c>
      <c r="L15">
        <v>5.09</v>
      </c>
      <c r="N15">
        <v>6.47</v>
      </c>
      <c r="P15" s="17">
        <v>8.0717999999999996</v>
      </c>
      <c r="Q15" s="17">
        <v>9.4299999999999991E-3</v>
      </c>
      <c r="R15" s="17"/>
      <c r="S15" s="17">
        <v>0.470582</v>
      </c>
      <c r="T15" s="17">
        <v>5.3800000000000002E-3</v>
      </c>
      <c r="U15" s="17"/>
      <c r="V15" s="17">
        <v>0.44270700000000002</v>
      </c>
      <c r="W15" s="17">
        <v>-1.196E-2</v>
      </c>
      <c r="X15" s="17"/>
      <c r="Y15" s="17">
        <v>-0.520231</v>
      </c>
      <c r="Z15" s="17">
        <v>4.3520000000000003E-2</v>
      </c>
      <c r="AA15" s="17"/>
      <c r="AB15" s="17">
        <v>1.1130899999999999</v>
      </c>
      <c r="AC15" s="17">
        <v>0.18290000000000001</v>
      </c>
      <c r="AD15" s="17"/>
      <c r="AE15" s="17">
        <v>10.139099999999999</v>
      </c>
      <c r="AF15" s="17">
        <v>0.22800000000000001</v>
      </c>
      <c r="AG15" s="17"/>
      <c r="AH15" s="17">
        <v>4.8477100000000002</v>
      </c>
      <c r="AI15" s="17">
        <v>0.20374</v>
      </c>
      <c r="AJ15" s="17"/>
      <c r="AK15" s="17">
        <v>3.2858700000000001</v>
      </c>
      <c r="AL15" s="17">
        <v>0.64019000000000004</v>
      </c>
      <c r="AM15" s="17"/>
      <c r="AN15" s="17">
        <v>18.057400000000001</v>
      </c>
      <c r="AO15" s="17">
        <v>155.833</v>
      </c>
      <c r="AP15" s="17"/>
      <c r="AQ15" s="17"/>
      <c r="AR15" s="17">
        <v>1.04555</v>
      </c>
      <c r="AS15" s="17">
        <v>27.3841</v>
      </c>
      <c r="AT15" s="17">
        <v>26.190999999999999</v>
      </c>
      <c r="AU15" s="17">
        <v>4.4537199999999997</v>
      </c>
      <c r="AV15" s="17"/>
      <c r="AW15" s="17"/>
      <c r="AX15" s="17">
        <v>0</v>
      </c>
      <c r="AY15" s="17">
        <v>266.90800000000002</v>
      </c>
      <c r="AZ15" s="17">
        <v>107.902</v>
      </c>
      <c r="BA15" s="17">
        <v>30.089300000000001</v>
      </c>
      <c r="BB15" s="17">
        <v>735.54600000000005</v>
      </c>
      <c r="BC15" s="17">
        <v>70.577600000000004</v>
      </c>
      <c r="BD15" s="17">
        <v>5.3459000000000003</v>
      </c>
      <c r="BE15" s="17">
        <v>24.1357</v>
      </c>
    </row>
    <row r="16" spans="1:57" x14ac:dyDescent="0.35">
      <c r="A16">
        <v>1817403</v>
      </c>
      <c r="B16" s="6">
        <v>43274.75</v>
      </c>
      <c r="C16" s="15">
        <v>4.2354000000000003</v>
      </c>
      <c r="E16">
        <v>2041</v>
      </c>
      <c r="F16" s="10">
        <v>0.47788199999999997</v>
      </c>
      <c r="H16" s="15">
        <v>10.498799999999999</v>
      </c>
      <c r="I16" s="16">
        <v>220.81100000000001</v>
      </c>
      <c r="J16" t="str">
        <f>CHOOSE(1+ABS(ROUND(Table_Query_from_chem3[[#This Row],[WINDDIR_AVG °AZ]]/45,0)),"N","NE","E","SE","S","SW","W","NW","N")</f>
        <v>SW</v>
      </c>
      <c r="K16" s="15">
        <v>10.249000000000001</v>
      </c>
      <c r="L16">
        <v>4.41</v>
      </c>
      <c r="N16">
        <v>54.84</v>
      </c>
      <c r="P16" s="17">
        <v>38.634099999999997</v>
      </c>
      <c r="Q16" s="17">
        <v>4.2389999999999997E-2</v>
      </c>
      <c r="R16" s="17"/>
      <c r="S16" s="17">
        <v>2.11538</v>
      </c>
      <c r="T16" s="17">
        <v>9.4900000000000002E-3</v>
      </c>
      <c r="U16" s="17"/>
      <c r="V16" s="17">
        <v>0.78090899999999996</v>
      </c>
      <c r="W16" s="17">
        <v>-2.0320000000000001E-2</v>
      </c>
      <c r="X16" s="17"/>
      <c r="Y16" s="17">
        <v>-0.88387000000000004</v>
      </c>
      <c r="Z16" s="17">
        <v>2.094E-2</v>
      </c>
      <c r="AA16" s="17"/>
      <c r="AB16" s="17">
        <v>0.53557299999999997</v>
      </c>
      <c r="AC16" s="17">
        <v>0.13389999999999999</v>
      </c>
      <c r="AD16" s="17"/>
      <c r="AE16" s="17">
        <v>7.4228100000000001</v>
      </c>
      <c r="AF16" s="17">
        <v>0.51200000000000001</v>
      </c>
      <c r="AG16" s="17"/>
      <c r="AH16" s="17">
        <v>10.886100000000001</v>
      </c>
      <c r="AI16" s="17">
        <v>0.35122999999999999</v>
      </c>
      <c r="AJ16" s="17"/>
      <c r="AK16" s="17">
        <v>5.6645500000000002</v>
      </c>
      <c r="AL16" s="17">
        <v>0.57673600000000003</v>
      </c>
      <c r="AM16" s="17"/>
      <c r="AN16" s="17">
        <v>16.267600000000002</v>
      </c>
      <c r="AO16" s="17">
        <v>185.833</v>
      </c>
      <c r="AP16" s="17"/>
      <c r="AQ16" s="17"/>
      <c r="AR16" s="17">
        <v>1.35301</v>
      </c>
      <c r="AS16" s="17">
        <v>44.403500000000001</v>
      </c>
      <c r="AT16" s="17">
        <v>32.818300000000001</v>
      </c>
      <c r="AU16" s="17">
        <v>30.004999999999999</v>
      </c>
      <c r="AV16" s="17"/>
      <c r="AW16" s="17"/>
      <c r="AX16" s="17">
        <v>16.258800000000001</v>
      </c>
      <c r="AY16" s="17">
        <v>257.14499999999998</v>
      </c>
      <c r="AZ16" s="17">
        <v>159.398</v>
      </c>
      <c r="BA16" s="17">
        <v>67.802700000000002</v>
      </c>
      <c r="BB16" s="17">
        <v>741.678</v>
      </c>
      <c r="BC16" s="17">
        <v>149.27799999999999</v>
      </c>
      <c r="BD16" s="17">
        <v>0</v>
      </c>
      <c r="BE16" s="17">
        <v>26.945599999999999</v>
      </c>
    </row>
    <row r="17" spans="1:57" x14ac:dyDescent="0.35">
      <c r="A17">
        <v>1817504</v>
      </c>
      <c r="B17" s="6">
        <v>43275.25</v>
      </c>
      <c r="C17" s="15">
        <v>10.321</v>
      </c>
      <c r="E17">
        <v>9463</v>
      </c>
      <c r="F17" s="10">
        <v>0.70724500000000001</v>
      </c>
      <c r="H17" s="15">
        <v>10.9861</v>
      </c>
      <c r="I17" s="16">
        <v>269.70299999999997</v>
      </c>
      <c r="J17" t="str">
        <f>CHOOSE(1+ABS(ROUND(Table_Query_from_chem3[[#This Row],[WINDDIR_AVG °AZ]]/45,0)),"N","NE","E","SE","S","SW","W","NW","N")</f>
        <v>W</v>
      </c>
      <c r="K17" s="15">
        <v>8.1046200000000006</v>
      </c>
      <c r="L17">
        <v>4.79</v>
      </c>
      <c r="N17">
        <v>11.35</v>
      </c>
      <c r="P17" s="17">
        <v>16.105399999999999</v>
      </c>
      <c r="Q17" s="17">
        <v>-5.3600000000000002E-3</v>
      </c>
      <c r="R17" s="17"/>
      <c r="S17" s="17">
        <v>-0.26747799999999999</v>
      </c>
      <c r="T17" s="17">
        <v>7.2999999999999996E-4</v>
      </c>
      <c r="U17" s="17"/>
      <c r="V17" s="17">
        <v>6.0069900000000002E-2</v>
      </c>
      <c r="W17" s="17">
        <v>-1.8200000000000001E-2</v>
      </c>
      <c r="X17" s="17"/>
      <c r="Y17" s="17">
        <v>-0.791655</v>
      </c>
      <c r="Z17" s="17">
        <v>5.0200000000000002E-3</v>
      </c>
      <c r="AA17" s="17"/>
      <c r="AB17" s="17">
        <v>0.12839400000000001</v>
      </c>
      <c r="AC17" s="17">
        <v>0.188</v>
      </c>
      <c r="AD17" s="17"/>
      <c r="AE17" s="17">
        <v>10.421900000000001</v>
      </c>
      <c r="AF17" s="17">
        <v>0.45200000000000001</v>
      </c>
      <c r="AG17" s="17"/>
      <c r="AH17" s="17">
        <v>9.6103799999999993</v>
      </c>
      <c r="AI17" s="17">
        <v>0.52705999999999997</v>
      </c>
      <c r="AJ17" s="17"/>
      <c r="AK17" s="17">
        <v>8.5002999999999993</v>
      </c>
      <c r="AL17" s="17">
        <v>0.59194100000000005</v>
      </c>
      <c r="AM17" s="17"/>
      <c r="AN17" s="17">
        <v>16.6965</v>
      </c>
      <c r="AO17" s="17">
        <v>84.75</v>
      </c>
      <c r="AP17" s="17"/>
      <c r="AQ17" s="17"/>
      <c r="AR17" s="17">
        <v>1.7042900000000001</v>
      </c>
      <c r="AS17" s="17">
        <v>59.3215</v>
      </c>
      <c r="AT17" s="17">
        <v>34.807200000000002</v>
      </c>
      <c r="AU17" s="17">
        <v>52.0869</v>
      </c>
      <c r="AV17" s="17"/>
      <c r="AW17" s="17"/>
      <c r="AX17" s="17">
        <v>0</v>
      </c>
      <c r="AY17" s="17">
        <v>264.24</v>
      </c>
      <c r="AZ17" s="17">
        <v>187.00899999999999</v>
      </c>
      <c r="BA17" s="17">
        <v>48.817900000000002</v>
      </c>
      <c r="BB17" s="17">
        <v>742.96600000000001</v>
      </c>
      <c r="BC17" s="17">
        <v>134.44300000000001</v>
      </c>
      <c r="BD17" s="17">
        <v>6.859</v>
      </c>
      <c r="BE17" s="17">
        <v>27.349699999999999</v>
      </c>
    </row>
    <row r="18" spans="1:57" x14ac:dyDescent="0.35">
      <c r="A18">
        <v>1817505</v>
      </c>
      <c r="B18" s="6">
        <v>43275.75</v>
      </c>
      <c r="C18" s="15">
        <v>5.18337</v>
      </c>
      <c r="E18">
        <v>2208</v>
      </c>
      <c r="F18" s="10">
        <v>0.40707700000000002</v>
      </c>
      <c r="H18" s="15">
        <v>11.1821</v>
      </c>
      <c r="I18" s="16">
        <v>276.16899999999998</v>
      </c>
      <c r="J18" t="str">
        <f>CHOOSE(1+ABS(ROUND(Table_Query_from_chem3[[#This Row],[WINDDIR_AVG °AZ]]/45,0)),"N","NE","E","SE","S","SW","W","NW","N")</f>
        <v>W</v>
      </c>
      <c r="K18" s="15">
        <v>4.7649699999999999</v>
      </c>
      <c r="L18">
        <v>4.9000000000000004</v>
      </c>
      <c r="N18">
        <v>8.0630000000000006</v>
      </c>
      <c r="P18" s="17">
        <v>12.5017</v>
      </c>
      <c r="Q18" s="17">
        <v>4.2700000000000004E-3</v>
      </c>
      <c r="R18" s="17"/>
      <c r="S18" s="17">
        <v>0.213084</v>
      </c>
      <c r="T18" s="17">
        <v>4.2999999999999999E-4</v>
      </c>
      <c r="U18" s="17"/>
      <c r="V18" s="17">
        <v>3.5383699999999997E-2</v>
      </c>
      <c r="W18" s="17">
        <v>-1.34E-2</v>
      </c>
      <c r="X18" s="17"/>
      <c r="Y18" s="17">
        <v>-0.58286700000000002</v>
      </c>
      <c r="Z18" s="17">
        <v>8.0499999999999999E-3</v>
      </c>
      <c r="AA18" s="17"/>
      <c r="AB18" s="17">
        <v>0.20589099999999999</v>
      </c>
      <c r="AC18" s="17">
        <v>0.11849999999999999</v>
      </c>
      <c r="AD18" s="17"/>
      <c r="AE18" s="17">
        <v>6.5690999999999997</v>
      </c>
      <c r="AF18" s="17">
        <v>0.44700000000000001</v>
      </c>
      <c r="AG18" s="17"/>
      <c r="AH18" s="17">
        <v>9.5040700000000005</v>
      </c>
      <c r="AI18" s="17">
        <v>0.38799</v>
      </c>
      <c r="AJ18" s="17"/>
      <c r="AK18" s="17">
        <v>6.2574100000000001</v>
      </c>
      <c r="AL18" s="17">
        <v>0.65036799999999995</v>
      </c>
      <c r="AM18" s="17"/>
      <c r="AN18" s="17">
        <v>18.3445</v>
      </c>
      <c r="AO18" s="17">
        <v>85.916700000000006</v>
      </c>
      <c r="AP18" s="17"/>
      <c r="AQ18" s="17"/>
      <c r="AR18" s="17">
        <v>1.22194</v>
      </c>
      <c r="AS18" s="17">
        <v>41.6753</v>
      </c>
      <c r="AT18" s="17">
        <v>34.106000000000002</v>
      </c>
      <c r="AU18" s="17">
        <v>19.976700000000001</v>
      </c>
      <c r="AV18" s="17"/>
      <c r="AW18" s="17"/>
      <c r="AX18" s="17">
        <v>0</v>
      </c>
      <c r="AY18" s="17">
        <v>190.84299999999999</v>
      </c>
      <c r="AZ18" s="17">
        <v>135.309</v>
      </c>
      <c r="BA18" s="17">
        <v>39.009799999999998</v>
      </c>
      <c r="BB18" s="17">
        <v>751.61500000000001</v>
      </c>
      <c r="BC18" s="17">
        <v>93.921599999999998</v>
      </c>
      <c r="BD18" s="17">
        <v>5.6262999999999996</v>
      </c>
      <c r="BE18" s="17">
        <v>15.9697</v>
      </c>
    </row>
    <row r="19" spans="1:57" x14ac:dyDescent="0.35">
      <c r="A19">
        <v>1817902</v>
      </c>
      <c r="B19" s="6">
        <v>43279.25</v>
      </c>
      <c r="C19" s="15">
        <v>5.2023999999999999</v>
      </c>
      <c r="E19">
        <v>2705</v>
      </c>
      <c r="F19" s="10">
        <v>0.57377699999999998</v>
      </c>
      <c r="H19" s="15">
        <v>11.497299999999999</v>
      </c>
      <c r="I19" s="16">
        <v>247.102</v>
      </c>
      <c r="J19" t="str">
        <f>CHOOSE(1+ABS(ROUND(Table_Query_from_chem3[[#This Row],[WINDDIR_AVG °AZ]]/45,0)),"N","NE","E","SE","S","SW","W","NW","N")</f>
        <v>SW</v>
      </c>
      <c r="K19" s="15">
        <v>8.7782499999999999</v>
      </c>
      <c r="L19">
        <v>4.93</v>
      </c>
      <c r="N19">
        <v>7.79</v>
      </c>
      <c r="P19" s="17">
        <v>11.667299999999999</v>
      </c>
      <c r="Q19" s="17">
        <v>1.5417E-2</v>
      </c>
      <c r="R19" s="17"/>
      <c r="S19" s="17">
        <v>0.76934999999999998</v>
      </c>
      <c r="T19" s="17">
        <v>1.848E-3</v>
      </c>
      <c r="U19" s="17"/>
      <c r="V19" s="17">
        <v>0.15206700000000001</v>
      </c>
      <c r="W19" s="17">
        <v>-9.0629999999999999E-3</v>
      </c>
      <c r="X19" s="17"/>
      <c r="Y19" s="17">
        <v>-0.39421800000000001</v>
      </c>
      <c r="Z19" s="17">
        <v>4.9500000000000004E-3</v>
      </c>
      <c r="AA19" s="17"/>
      <c r="AB19" s="17">
        <v>0.12660399999999999</v>
      </c>
      <c r="AC19" s="17">
        <v>7.7499999999999999E-2</v>
      </c>
      <c r="AD19" s="17"/>
      <c r="AE19" s="17">
        <v>4.2962499999999997</v>
      </c>
      <c r="AF19" s="17">
        <v>0.36499999999999999</v>
      </c>
      <c r="AG19" s="17"/>
      <c r="AH19" s="17">
        <v>7.7605899999999997</v>
      </c>
      <c r="AI19" s="17">
        <v>0.74851999999999996</v>
      </c>
      <c r="AJ19" s="17"/>
      <c r="AK19" s="17">
        <v>12.071899999999999</v>
      </c>
      <c r="AL19" s="17">
        <v>0.490869</v>
      </c>
      <c r="AM19" s="17"/>
      <c r="AN19" s="17">
        <v>13.845599999999999</v>
      </c>
      <c r="AO19" s="17">
        <v>94.083299999999994</v>
      </c>
      <c r="AP19" s="17"/>
      <c r="AQ19" s="17" t="s">
        <v>172</v>
      </c>
      <c r="AR19" s="17">
        <v>1.43411</v>
      </c>
      <c r="AS19" s="17">
        <v>48.298200000000001</v>
      </c>
      <c r="AT19" s="17">
        <v>33.678199999999997</v>
      </c>
      <c r="AU19" s="17">
        <v>35.668900000000001</v>
      </c>
      <c r="AV19" s="17"/>
      <c r="AW19" s="17"/>
      <c r="AX19" s="17">
        <v>0</v>
      </c>
      <c r="AY19" s="17">
        <v>131.459</v>
      </c>
      <c r="AZ19" s="17">
        <v>72.078699999999998</v>
      </c>
      <c r="BA19" s="17">
        <v>0</v>
      </c>
      <c r="BB19" s="17">
        <v>0</v>
      </c>
      <c r="BC19" s="17">
        <v>23.898700000000002</v>
      </c>
      <c r="BD19" s="17">
        <v>0</v>
      </c>
      <c r="BE19" s="17">
        <v>0</v>
      </c>
    </row>
    <row r="20" spans="1:57" x14ac:dyDescent="0.35">
      <c r="A20">
        <v>1817903</v>
      </c>
      <c r="B20" s="6">
        <v>43279.75</v>
      </c>
      <c r="C20" s="15">
        <v>8.7160200000000003</v>
      </c>
      <c r="E20">
        <v>5261</v>
      </c>
      <c r="F20" s="10">
        <v>0.60467800000000005</v>
      </c>
      <c r="H20" s="15">
        <v>13.549899999999999</v>
      </c>
      <c r="I20" s="16">
        <v>281.51499999999999</v>
      </c>
      <c r="J20" t="str">
        <f>CHOOSE(1+ABS(ROUND(Table_Query_from_chem3[[#This Row],[WINDDIR_AVG °AZ]]/45,0)),"N","NE","E","SE","S","SW","W","NW","N")</f>
        <v>W</v>
      </c>
      <c r="K20" s="15">
        <v>6.2504400000000002</v>
      </c>
      <c r="L20">
        <v>4.71</v>
      </c>
      <c r="N20">
        <v>12.88</v>
      </c>
      <c r="P20" s="17">
        <v>19.3629</v>
      </c>
      <c r="Q20" s="17">
        <v>1.2878000000000001E-2</v>
      </c>
      <c r="R20" s="17"/>
      <c r="S20" s="17">
        <v>0.64264699999999997</v>
      </c>
      <c r="T20" s="17">
        <v>1.9780000000000002E-3</v>
      </c>
      <c r="U20" s="17"/>
      <c r="V20" s="17">
        <v>0.16276499999999999</v>
      </c>
      <c r="W20" s="17">
        <v>-1.0763999999999999E-2</v>
      </c>
      <c r="X20" s="17"/>
      <c r="Y20" s="17">
        <v>-0.46820800000000001</v>
      </c>
      <c r="Z20" s="17">
        <v>8.0940000000000005E-3</v>
      </c>
      <c r="AA20" s="17"/>
      <c r="AB20" s="17">
        <v>0.20701700000000001</v>
      </c>
      <c r="AC20" s="17">
        <v>0.16869999999999999</v>
      </c>
      <c r="AD20" s="17"/>
      <c r="AE20" s="17">
        <v>9.3519600000000001</v>
      </c>
      <c r="AF20" s="17">
        <v>0.46899999999999997</v>
      </c>
      <c r="AG20" s="17"/>
      <c r="AH20" s="17">
        <v>9.9718300000000006</v>
      </c>
      <c r="AI20" s="17">
        <v>0.77066000000000001</v>
      </c>
      <c r="AJ20" s="17"/>
      <c r="AK20" s="17">
        <v>12.429</v>
      </c>
      <c r="AL20" s="17">
        <v>0.65291299999999997</v>
      </c>
      <c r="AM20" s="17"/>
      <c r="AN20" s="17">
        <v>18.4163</v>
      </c>
      <c r="AO20" s="17">
        <v>157.417</v>
      </c>
      <c r="AP20" s="17"/>
      <c r="AQ20" s="17" t="s">
        <v>172</v>
      </c>
      <c r="AR20" s="17">
        <v>1.54901</v>
      </c>
      <c r="AS20" s="17">
        <v>63.226100000000002</v>
      </c>
      <c r="AT20" s="17">
        <v>40.817100000000003</v>
      </c>
      <c r="AU20" s="17">
        <v>43.0762</v>
      </c>
      <c r="AV20" s="17"/>
      <c r="AW20" s="17"/>
      <c r="AX20" s="17">
        <v>0</v>
      </c>
      <c r="AY20" s="17">
        <v>222.625</v>
      </c>
      <c r="AZ20" s="17">
        <v>194.81399999999999</v>
      </c>
      <c r="BA20" s="17">
        <v>38.6828</v>
      </c>
      <c r="BB20" s="17">
        <v>0</v>
      </c>
      <c r="BC20" s="17">
        <v>78.107299999999995</v>
      </c>
      <c r="BD20" s="17">
        <v>0</v>
      </c>
      <c r="BE20" s="17">
        <v>30.7425</v>
      </c>
    </row>
    <row r="21" spans="1:57" x14ac:dyDescent="0.35">
      <c r="A21">
        <v>1818004</v>
      </c>
      <c r="B21" s="6">
        <v>43280.25</v>
      </c>
      <c r="C21" s="15">
        <v>9.1522600000000001</v>
      </c>
      <c r="E21">
        <v>3895</v>
      </c>
      <c r="F21" s="10">
        <v>0.55135000000000001</v>
      </c>
      <c r="H21" s="15">
        <v>12.778</v>
      </c>
      <c r="I21" s="16">
        <v>282.99700000000001</v>
      </c>
      <c r="J21" t="str">
        <f>CHOOSE(1+ABS(ROUND(Table_Query_from_chem3[[#This Row],[WINDDIR_AVG °AZ]]/45,0)),"N","NE","E","SE","S","SW","W","NW","N")</f>
        <v>W</v>
      </c>
      <c r="K21" s="15">
        <v>14.3636</v>
      </c>
      <c r="L21">
        <v>4.72</v>
      </c>
      <c r="N21">
        <v>17.399999999999999</v>
      </c>
      <c r="P21" s="17">
        <v>18.9222</v>
      </c>
      <c r="Q21" s="17">
        <v>3.6422999999999997E-2</v>
      </c>
      <c r="R21" s="17"/>
      <c r="S21" s="17">
        <v>1.8176099999999999</v>
      </c>
      <c r="T21" s="17">
        <v>6.5550000000000001E-3</v>
      </c>
      <c r="U21" s="17"/>
      <c r="V21" s="17">
        <v>0.53939499999999996</v>
      </c>
      <c r="W21" s="17">
        <v>-1.2838E-2</v>
      </c>
      <c r="X21" s="17"/>
      <c r="Y21" s="17">
        <v>-0.55842199999999997</v>
      </c>
      <c r="Z21" s="17">
        <v>1.6286999999999999E-2</v>
      </c>
      <c r="AA21" s="17"/>
      <c r="AB21" s="17">
        <v>0.41656500000000002</v>
      </c>
      <c r="AC21" s="17">
        <v>0.69289999999999996</v>
      </c>
      <c r="AD21" s="17"/>
      <c r="AE21" s="17">
        <v>38.411200000000001</v>
      </c>
      <c r="AF21" s="17">
        <v>0.98</v>
      </c>
      <c r="AG21" s="17"/>
      <c r="AH21" s="17">
        <v>20.8367</v>
      </c>
      <c r="AI21" s="17">
        <v>1.4306000000000001</v>
      </c>
      <c r="AJ21" s="17"/>
      <c r="AK21" s="17">
        <v>23.072399999999998</v>
      </c>
      <c r="AL21" s="17">
        <v>0.673292</v>
      </c>
      <c r="AM21" s="17"/>
      <c r="AN21" s="17">
        <v>18.991099999999999</v>
      </c>
      <c r="AO21" s="17">
        <v>219.833</v>
      </c>
      <c r="AP21" s="17"/>
      <c r="AQ21" s="17" t="s">
        <v>172</v>
      </c>
      <c r="AR21" s="17">
        <v>1.5755399999999999</v>
      </c>
      <c r="AS21" s="17">
        <v>99.101399999999998</v>
      </c>
      <c r="AT21" s="17">
        <v>62.900100000000002</v>
      </c>
      <c r="AU21" s="17">
        <v>44.692500000000003</v>
      </c>
      <c r="AV21" s="17"/>
      <c r="AW21" s="17"/>
      <c r="AX21" s="17">
        <v>0</v>
      </c>
      <c r="AY21" s="17">
        <v>319.87200000000001</v>
      </c>
      <c r="AZ21" s="17">
        <v>258.947</v>
      </c>
      <c r="BA21" s="17">
        <v>26.1144</v>
      </c>
      <c r="BB21" s="17">
        <v>132.447</v>
      </c>
      <c r="BC21" s="17">
        <v>162.64699999999999</v>
      </c>
      <c r="BD21" s="17">
        <v>0</v>
      </c>
      <c r="BE21" s="17">
        <v>43.430500000000002</v>
      </c>
    </row>
    <row r="22" spans="1:57" x14ac:dyDescent="0.35">
      <c r="A22">
        <v>1818701</v>
      </c>
      <c r="B22" s="6">
        <v>43287.75</v>
      </c>
      <c r="C22" s="15">
        <v>5.5750900000000003</v>
      </c>
      <c r="E22">
        <v>3150</v>
      </c>
      <c r="F22" s="10">
        <v>0.50149999999999995</v>
      </c>
      <c r="H22" s="15">
        <v>11.759499999999999</v>
      </c>
      <c r="I22" s="16">
        <v>304.25900000000001</v>
      </c>
      <c r="J22" t="str">
        <f>CHOOSE(1+ABS(ROUND(Table_Query_from_chem3[[#This Row],[WINDDIR_AVG °AZ]]/45,0)),"N","NE","E","SE","S","SW","W","NW","N")</f>
        <v>NW</v>
      </c>
      <c r="K22" s="15">
        <v>12.5274</v>
      </c>
      <c r="L22">
        <v>4.91</v>
      </c>
      <c r="N22">
        <v>15</v>
      </c>
      <c r="P22" s="17">
        <v>12.2172</v>
      </c>
      <c r="Q22" s="17">
        <v>0.35078999999999999</v>
      </c>
      <c r="R22" s="17"/>
      <c r="S22" s="17">
        <v>17.505400000000002</v>
      </c>
      <c r="T22" s="17">
        <v>4.5879999999999997E-2</v>
      </c>
      <c r="U22" s="17"/>
      <c r="V22" s="17">
        <v>3.77535</v>
      </c>
      <c r="W22" s="17">
        <v>-3.5999999999999999E-3</v>
      </c>
      <c r="X22" s="17"/>
      <c r="Y22" s="17">
        <v>-0.15659100000000001</v>
      </c>
      <c r="Z22" s="17">
        <v>8.9560000000000001E-2</v>
      </c>
      <c r="AA22" s="17"/>
      <c r="AB22" s="17">
        <v>2.2906399999999998</v>
      </c>
      <c r="AC22" s="17">
        <v>0.80100000000000005</v>
      </c>
      <c r="AD22" s="17"/>
      <c r="AE22" s="17">
        <v>44.403799999999997</v>
      </c>
      <c r="AF22" s="17">
        <v>1.29</v>
      </c>
      <c r="AG22" s="17"/>
      <c r="AH22" s="17">
        <v>27.427800000000001</v>
      </c>
      <c r="AI22" s="17">
        <v>0.83709999999999996</v>
      </c>
      <c r="AJ22" s="17"/>
      <c r="AK22" s="17">
        <v>13.500500000000001</v>
      </c>
      <c r="AL22" s="17">
        <v>0.70646699999999996</v>
      </c>
      <c r="AM22" s="17"/>
      <c r="AN22" s="17">
        <v>19.9269</v>
      </c>
      <c r="AO22" s="17">
        <v>576.25</v>
      </c>
      <c r="AP22" s="17"/>
      <c r="AQ22" s="17"/>
      <c r="AR22" s="17">
        <v>1.15541</v>
      </c>
      <c r="AS22" s="17">
        <v>70.313000000000002</v>
      </c>
      <c r="AT22" s="17">
        <v>60.855200000000004</v>
      </c>
      <c r="AU22" s="17">
        <v>14.4208</v>
      </c>
      <c r="AV22" s="17"/>
      <c r="AW22" s="17"/>
      <c r="AX22" s="17">
        <v>0</v>
      </c>
      <c r="AY22" s="17">
        <v>771.70100000000002</v>
      </c>
      <c r="AZ22" s="17">
        <v>436.95600000000002</v>
      </c>
      <c r="BA22" s="17">
        <v>0</v>
      </c>
      <c r="BB22" s="17">
        <v>114.60599999999999</v>
      </c>
      <c r="BC22" s="17">
        <v>170.97499999999999</v>
      </c>
      <c r="BD22" s="17">
        <v>0</v>
      </c>
      <c r="BE22" s="17">
        <v>0</v>
      </c>
    </row>
    <row r="23" spans="1:57" x14ac:dyDescent="0.35">
      <c r="A23">
        <v>1819803</v>
      </c>
      <c r="B23" s="6">
        <v>43298.541666666664</v>
      </c>
      <c r="C23" s="15">
        <v>8.14316</v>
      </c>
      <c r="E23">
        <v>2522</v>
      </c>
      <c r="F23" s="10">
        <v>0.68428100000000003</v>
      </c>
      <c r="H23" s="15">
        <v>15.177899999999999</v>
      </c>
      <c r="I23" s="16">
        <v>261.44900000000001</v>
      </c>
      <c r="J23" t="str">
        <f>CHOOSE(1+ABS(ROUND(Table_Query_from_chem3[[#This Row],[WINDDIR_AVG °AZ]]/45,0)),"N","NE","E","SE","S","SW","W","NW","N")</f>
        <v>W</v>
      </c>
      <c r="K23" s="15">
        <v>7.90726</v>
      </c>
      <c r="L23">
        <v>4.59</v>
      </c>
      <c r="N23">
        <v>27.92</v>
      </c>
      <c r="P23" s="17">
        <v>25.525300000000001</v>
      </c>
      <c r="Q23" s="17">
        <v>0.109</v>
      </c>
      <c r="R23" s="17"/>
      <c r="S23" s="17">
        <v>5.4393900000000004</v>
      </c>
      <c r="T23" s="17">
        <v>0.02</v>
      </c>
      <c r="U23" s="17"/>
      <c r="V23" s="17">
        <v>1.64575</v>
      </c>
      <c r="W23" s="17">
        <v>0</v>
      </c>
      <c r="X23" s="17"/>
      <c r="Y23" s="17">
        <v>0</v>
      </c>
      <c r="Z23" s="17">
        <v>2.3E-2</v>
      </c>
      <c r="AA23" s="17"/>
      <c r="AB23" s="17">
        <v>0.58826100000000003</v>
      </c>
      <c r="AC23" s="17">
        <v>0.89119999999999999</v>
      </c>
      <c r="AD23" s="17"/>
      <c r="AE23" s="17">
        <v>49.4041</v>
      </c>
      <c r="AF23" s="17">
        <v>1.77301</v>
      </c>
      <c r="AG23" s="17"/>
      <c r="AH23" s="17">
        <v>37.697400000000002</v>
      </c>
      <c r="AI23" s="17">
        <v>1.28444</v>
      </c>
      <c r="AJ23" s="17"/>
      <c r="AK23" s="17">
        <v>20.7151</v>
      </c>
      <c r="AL23" s="17">
        <v>0.74399999999999999</v>
      </c>
      <c r="AM23" s="17"/>
      <c r="AN23" s="17">
        <v>20.985499999999998</v>
      </c>
      <c r="AO23" s="17">
        <v>242.583</v>
      </c>
      <c r="AP23" s="17"/>
      <c r="AQ23" s="17"/>
      <c r="AR23" s="17">
        <v>1.13303</v>
      </c>
      <c r="AS23" s="17">
        <v>89.960400000000007</v>
      </c>
      <c r="AT23" s="17">
        <v>79.398099999999999</v>
      </c>
      <c r="AU23" s="17">
        <v>12.4733</v>
      </c>
      <c r="AV23" s="17"/>
      <c r="AW23" s="17"/>
      <c r="AX23" s="17">
        <v>51.2714</v>
      </c>
      <c r="AY23" s="17">
        <v>244.88399999999999</v>
      </c>
      <c r="AZ23" s="17">
        <v>137.553</v>
      </c>
      <c r="BA23" s="17">
        <v>0</v>
      </c>
      <c r="BB23" s="17">
        <v>0</v>
      </c>
      <c r="BC23" s="17">
        <v>106.557</v>
      </c>
      <c r="BD23" s="17">
        <v>0</v>
      </c>
      <c r="BE23" s="17">
        <v>0</v>
      </c>
    </row>
    <row r="24" spans="1:57" x14ac:dyDescent="0.35">
      <c r="A24">
        <v>1820502</v>
      </c>
      <c r="B24" s="6">
        <v>43305.25</v>
      </c>
      <c r="C24" s="15">
        <v>2.98529</v>
      </c>
      <c r="E24">
        <v>69</v>
      </c>
      <c r="F24" s="10">
        <v>0.51622199999999996</v>
      </c>
      <c r="H24" s="15">
        <v>20.647400000000001</v>
      </c>
      <c r="I24" s="16">
        <v>250.46700000000001</v>
      </c>
      <c r="J24" t="str">
        <f>CHOOSE(1+ABS(ROUND(Table_Query_from_chem3[[#This Row],[WINDDIR_AVG °AZ]]/45,0)),"N","NE","E","SE","S","SW","W","NW","N")</f>
        <v>W</v>
      </c>
      <c r="K24" s="15">
        <v>21.495000000000001</v>
      </c>
      <c r="P24" s="17"/>
      <c r="Q24" s="17">
        <v>0.27600000000000002</v>
      </c>
      <c r="R24" s="17"/>
      <c r="S24" s="17">
        <v>13.773099999999999</v>
      </c>
      <c r="T24" s="17">
        <v>0.13700000000000001</v>
      </c>
      <c r="U24" s="17"/>
      <c r="V24" s="17">
        <v>11.273400000000001</v>
      </c>
      <c r="W24" s="17">
        <v>1.198</v>
      </c>
      <c r="X24" s="17"/>
      <c r="Y24" s="17">
        <v>52.110100000000003</v>
      </c>
      <c r="Z24" s="17">
        <v>0.22900000000000001</v>
      </c>
      <c r="AA24" s="17"/>
      <c r="AB24" s="17">
        <v>5.85703</v>
      </c>
      <c r="AC24" s="17">
        <v>0.61819999999999997</v>
      </c>
      <c r="AD24" s="17"/>
      <c r="AE24" s="17">
        <v>34.270200000000003</v>
      </c>
      <c r="AF24" s="17">
        <v>2.0143300000000002</v>
      </c>
      <c r="AG24" s="17"/>
      <c r="AH24" s="17">
        <v>42.828499999999998</v>
      </c>
      <c r="AI24" s="17">
        <v>3.09151</v>
      </c>
      <c r="AJ24" s="17"/>
      <c r="AK24" s="17">
        <v>49.859099999999998</v>
      </c>
      <c r="AL24" s="17">
        <v>1.6109800000000001</v>
      </c>
      <c r="AM24" s="17"/>
      <c r="AN24" s="17">
        <v>45.439799999999998</v>
      </c>
      <c r="AO24" s="17">
        <v>271.75</v>
      </c>
      <c r="AP24" s="17"/>
      <c r="AQ24" s="17"/>
      <c r="AR24" s="17">
        <v>1.2441800000000001</v>
      </c>
      <c r="AS24" s="17">
        <v>171.85599999999999</v>
      </c>
      <c r="AT24" s="17">
        <v>138.12799999999999</v>
      </c>
      <c r="AU24" s="17">
        <v>21.761399999999998</v>
      </c>
      <c r="AV24" s="17"/>
      <c r="AW24" s="17" t="s">
        <v>77</v>
      </c>
      <c r="AX24" s="17">
        <v>0</v>
      </c>
      <c r="AY24" s="17">
        <v>203.74600000000001</v>
      </c>
      <c r="AZ24" s="17">
        <v>131.34100000000001</v>
      </c>
      <c r="BA24" s="17">
        <v>91.015199999999993</v>
      </c>
      <c r="BB24" s="17">
        <v>0</v>
      </c>
      <c r="BC24" s="17">
        <v>63.990400000000001</v>
      </c>
      <c r="BD24" s="17">
        <v>0</v>
      </c>
      <c r="BE24" s="17">
        <v>0</v>
      </c>
    </row>
    <row r="25" spans="1:57" x14ac:dyDescent="0.35">
      <c r="A25">
        <v>1820702</v>
      </c>
      <c r="B25" s="6">
        <v>43307.25</v>
      </c>
      <c r="C25" s="15">
        <v>6.3153499999999996</v>
      </c>
      <c r="E25">
        <v>974</v>
      </c>
      <c r="F25" s="10">
        <v>0.74936100000000005</v>
      </c>
      <c r="H25" s="15">
        <v>15.005100000000001</v>
      </c>
      <c r="I25" s="16">
        <v>262.65199999999999</v>
      </c>
      <c r="J25" t="str">
        <f>CHOOSE(1+ABS(ROUND(Table_Query_from_chem3[[#This Row],[WINDDIR_AVG °AZ]]/45,0)),"N","NE","E","SE","S","SW","W","NW","N")</f>
        <v>W</v>
      </c>
      <c r="K25" s="15">
        <v>6.3374100000000002</v>
      </c>
      <c r="L25">
        <v>4.6399999999999997</v>
      </c>
      <c r="N25">
        <v>13.54</v>
      </c>
      <c r="P25" s="17">
        <v>22.749400000000001</v>
      </c>
      <c r="Q25" s="17">
        <v>8.4000000000000005E-2</v>
      </c>
      <c r="R25" s="17"/>
      <c r="S25" s="17">
        <v>4.1918300000000004</v>
      </c>
      <c r="T25" s="17">
        <v>1.9E-2</v>
      </c>
      <c r="U25" s="17"/>
      <c r="V25" s="17">
        <v>1.5634600000000001</v>
      </c>
      <c r="W25" s="17">
        <v>0</v>
      </c>
      <c r="X25" s="17"/>
      <c r="Y25" s="17">
        <v>0</v>
      </c>
      <c r="Z25" s="17">
        <v>2.9000000000000001E-2</v>
      </c>
      <c r="AA25" s="17"/>
      <c r="AB25" s="17">
        <v>0.74172000000000005</v>
      </c>
      <c r="AC25" s="17">
        <v>0.36449999999999999</v>
      </c>
      <c r="AD25" s="17"/>
      <c r="AE25" s="17">
        <v>20.206199999999999</v>
      </c>
      <c r="AF25" s="17">
        <v>0.95157999999999998</v>
      </c>
      <c r="AG25" s="17"/>
      <c r="AH25" s="17">
        <v>20.232399999999998</v>
      </c>
      <c r="AI25" s="17">
        <v>1.5103200000000001</v>
      </c>
      <c r="AJ25" s="17"/>
      <c r="AK25" s="17">
        <v>24.3581</v>
      </c>
      <c r="AL25" s="17">
        <v>0.486846</v>
      </c>
      <c r="AM25" s="17"/>
      <c r="AN25" s="17">
        <v>13.732200000000001</v>
      </c>
      <c r="AO25" s="17">
        <v>106</v>
      </c>
      <c r="AP25" s="17"/>
      <c r="AQ25" s="17"/>
      <c r="AR25" s="17">
        <v>1.06199</v>
      </c>
      <c r="AS25" s="17">
        <v>61.937899999999999</v>
      </c>
      <c r="AT25" s="17">
        <v>58.322600000000001</v>
      </c>
      <c r="AU25" s="17">
        <v>6.0124599999999999</v>
      </c>
      <c r="AV25" s="17"/>
      <c r="AW25" s="17"/>
      <c r="AX25" s="17">
        <v>0</v>
      </c>
      <c r="AY25" s="17">
        <v>127.23399999999999</v>
      </c>
      <c r="AZ25" s="17">
        <v>58.953600000000002</v>
      </c>
      <c r="BA25" s="17">
        <v>0</v>
      </c>
      <c r="BB25" s="17">
        <v>0</v>
      </c>
      <c r="BC25" s="17">
        <v>50.403799999999997</v>
      </c>
      <c r="BD25" s="17">
        <v>0</v>
      </c>
      <c r="BE25" s="17">
        <v>0</v>
      </c>
    </row>
    <row r="26" spans="1:57" x14ac:dyDescent="0.35">
      <c r="A26">
        <v>1820902</v>
      </c>
      <c r="B26" s="6">
        <v>43309.25</v>
      </c>
      <c r="C26" s="15">
        <v>3.2365599999999999</v>
      </c>
      <c r="E26">
        <v>186</v>
      </c>
      <c r="F26" s="10">
        <v>0.17163900000000001</v>
      </c>
      <c r="H26" s="15">
        <v>12.592700000000001</v>
      </c>
      <c r="I26" s="16">
        <v>265.75700000000001</v>
      </c>
      <c r="J26" t="str">
        <f>CHOOSE(1+ABS(ROUND(Table_Query_from_chem3[[#This Row],[WINDDIR_AVG °AZ]]/45,0)),"N","NE","E","SE","S","SW","W","NW","N")</f>
        <v>W</v>
      </c>
      <c r="K26" s="15">
        <v>6.8291300000000001</v>
      </c>
      <c r="P26" s="17"/>
      <c r="Q26" s="17">
        <v>1.849</v>
      </c>
      <c r="R26" s="17"/>
      <c r="S26" s="17">
        <v>92.270099999999999</v>
      </c>
      <c r="T26" s="17">
        <v>0.26700000000000002</v>
      </c>
      <c r="U26" s="17"/>
      <c r="V26" s="17">
        <v>21.970800000000001</v>
      </c>
      <c r="W26" s="17">
        <v>0.214</v>
      </c>
      <c r="X26" s="17"/>
      <c r="Y26" s="17">
        <v>9.3084799999999994</v>
      </c>
      <c r="Z26" s="17">
        <v>0.18099999999999999</v>
      </c>
      <c r="AA26" s="17"/>
      <c r="AB26" s="17">
        <v>4.6293600000000001</v>
      </c>
      <c r="AC26" s="17">
        <v>7.9330999999999996</v>
      </c>
      <c r="AD26" s="17"/>
      <c r="AE26" s="17">
        <v>439.77499999999998</v>
      </c>
      <c r="AF26" s="17">
        <v>6.5468999999999999</v>
      </c>
      <c r="AG26" s="17"/>
      <c r="AH26" s="17">
        <v>139.19900000000001</v>
      </c>
      <c r="AI26" s="17">
        <v>29.453499999999998</v>
      </c>
      <c r="AJ26" s="17"/>
      <c r="AK26" s="17">
        <v>475.01900000000001</v>
      </c>
      <c r="AL26" s="17">
        <v>0.68993099999999996</v>
      </c>
      <c r="AM26" s="17"/>
      <c r="AN26" s="17">
        <v>19.4604</v>
      </c>
      <c r="AO26" s="17">
        <v>1209.17</v>
      </c>
      <c r="AP26" s="17"/>
      <c r="AQ26" s="17"/>
      <c r="AR26" s="17">
        <v>0.90361000000000002</v>
      </c>
      <c r="AS26" s="17">
        <v>572.59799999999996</v>
      </c>
      <c r="AT26" s="17">
        <v>633.67899999999997</v>
      </c>
      <c r="AU26" s="17">
        <v>-10.127000000000001</v>
      </c>
      <c r="AV26" s="17"/>
      <c r="AW26" s="17" t="s">
        <v>77</v>
      </c>
      <c r="AX26" s="17">
        <v>84.004199999999997</v>
      </c>
      <c r="AY26" s="17">
        <v>375.774</v>
      </c>
      <c r="AZ26" s="17">
        <v>457.60700000000003</v>
      </c>
      <c r="BA26" s="17">
        <v>46.953000000000003</v>
      </c>
      <c r="BB26" s="17">
        <v>144.53200000000001</v>
      </c>
      <c r="BC26" s="17">
        <v>669.56700000000001</v>
      </c>
      <c r="BD26" s="17">
        <v>0</v>
      </c>
      <c r="BE26" s="17">
        <v>60.970799999999997</v>
      </c>
    </row>
    <row r="27" spans="1:57" x14ac:dyDescent="0.35">
      <c r="A27">
        <v>1821004</v>
      </c>
      <c r="B27" s="6">
        <v>43310.25</v>
      </c>
      <c r="C27" s="15">
        <v>7.4328399999999997</v>
      </c>
      <c r="E27">
        <v>3056</v>
      </c>
      <c r="F27" s="10">
        <v>0.546898</v>
      </c>
      <c r="H27" s="15">
        <v>9.3175500000000007</v>
      </c>
      <c r="I27" s="16">
        <v>272.04199999999997</v>
      </c>
      <c r="J27" t="str">
        <f>CHOOSE(1+ABS(ROUND(Table_Query_from_chem3[[#This Row],[WINDDIR_AVG °AZ]]/45,0)),"N","NE","E","SE","S","SW","W","NW","N")</f>
        <v>W</v>
      </c>
      <c r="K27" s="15">
        <v>11.7715</v>
      </c>
      <c r="L27">
        <v>5.57</v>
      </c>
      <c r="N27">
        <v>11.02</v>
      </c>
      <c r="P27" s="17">
        <v>2.6728200000000002</v>
      </c>
      <c r="Q27" s="17">
        <v>0.41099999999999998</v>
      </c>
      <c r="R27" s="17"/>
      <c r="S27" s="17">
        <v>20.51</v>
      </c>
      <c r="T27" s="17">
        <v>6.0999999999999999E-2</v>
      </c>
      <c r="U27" s="17"/>
      <c r="V27" s="17">
        <v>5.0195400000000001</v>
      </c>
      <c r="W27" s="17">
        <v>0.112</v>
      </c>
      <c r="X27" s="17"/>
      <c r="Y27" s="17">
        <v>4.8717300000000003</v>
      </c>
      <c r="Z27" s="17">
        <v>3.7999999999999999E-2</v>
      </c>
      <c r="AA27" s="17"/>
      <c r="AB27" s="17">
        <v>0.97190900000000002</v>
      </c>
      <c r="AC27" s="17">
        <v>1.0071000000000001</v>
      </c>
      <c r="AD27" s="17"/>
      <c r="AE27" s="17">
        <v>55.829000000000001</v>
      </c>
      <c r="AF27" s="17">
        <v>1.0308900000000001</v>
      </c>
      <c r="AG27" s="17"/>
      <c r="AH27" s="17">
        <v>21.918700000000001</v>
      </c>
      <c r="AI27" s="17">
        <v>2.0373800000000002</v>
      </c>
      <c r="AJ27" s="17"/>
      <c r="AK27" s="17">
        <v>32.858400000000003</v>
      </c>
      <c r="AL27" s="17">
        <v>0.514324</v>
      </c>
      <c r="AM27" s="17"/>
      <c r="AN27" s="17">
        <v>14.507199999999999</v>
      </c>
      <c r="AO27" s="17">
        <v>227.333</v>
      </c>
      <c r="AP27" s="17"/>
      <c r="AQ27" s="17"/>
      <c r="AR27" s="17">
        <v>1.3392200000000001</v>
      </c>
      <c r="AS27" s="17">
        <v>92.786500000000004</v>
      </c>
      <c r="AT27" s="17">
        <v>69.284199999999998</v>
      </c>
      <c r="AU27" s="17">
        <v>29.002500000000001</v>
      </c>
      <c r="AV27" s="17"/>
      <c r="AW27" s="17"/>
      <c r="AX27" s="17">
        <v>0</v>
      </c>
      <c r="AY27" s="17">
        <v>220.292</v>
      </c>
      <c r="AZ27" s="17">
        <v>126.649</v>
      </c>
      <c r="BA27" s="17">
        <v>36.444499999999998</v>
      </c>
      <c r="BB27" s="17">
        <v>0</v>
      </c>
      <c r="BC27" s="17">
        <v>104.974</v>
      </c>
      <c r="BD27" s="17">
        <v>0</v>
      </c>
      <c r="BE27" s="17">
        <v>0</v>
      </c>
    </row>
    <row r="28" spans="1:57" x14ac:dyDescent="0.35">
      <c r="A28">
        <v>1821005</v>
      </c>
      <c r="B28" s="6">
        <v>43310.75</v>
      </c>
      <c r="C28" s="15">
        <v>11.0906</v>
      </c>
      <c r="E28">
        <v>1913</v>
      </c>
      <c r="F28" s="10">
        <v>0.87072099999999997</v>
      </c>
      <c r="H28" s="15">
        <v>11.539199999999999</v>
      </c>
      <c r="I28" s="16">
        <v>283.10599999999999</v>
      </c>
      <c r="J28" t="str">
        <f>CHOOSE(1+ABS(ROUND(Table_Query_from_chem3[[#This Row],[WINDDIR_AVG °AZ]]/45,0)),"N","NE","E","SE","S","SW","W","NW","N")</f>
        <v>W</v>
      </c>
      <c r="K28" s="15">
        <v>6.0164999999999997</v>
      </c>
      <c r="L28">
        <v>4.88</v>
      </c>
      <c r="N28">
        <v>7.9790000000000001</v>
      </c>
      <c r="P28" s="17">
        <v>13.0909</v>
      </c>
      <c r="Q28" s="17">
        <v>0.13400000000000001</v>
      </c>
      <c r="R28" s="17"/>
      <c r="S28" s="17">
        <v>6.68696</v>
      </c>
      <c r="T28" s="17">
        <v>2.5000000000000001E-2</v>
      </c>
      <c r="U28" s="17"/>
      <c r="V28" s="17">
        <v>2.0571899999999999</v>
      </c>
      <c r="W28" s="17">
        <v>2.8000000000000001E-2</v>
      </c>
      <c r="X28" s="17"/>
      <c r="Y28" s="17">
        <v>1.21793</v>
      </c>
      <c r="Z28" s="17">
        <v>1.6E-2</v>
      </c>
      <c r="AA28" s="17"/>
      <c r="AB28" s="17">
        <v>0.40922500000000001</v>
      </c>
      <c r="AC28" s="17">
        <v>0.19450000000000001</v>
      </c>
      <c r="AD28" s="17"/>
      <c r="AE28" s="17">
        <v>10.7822</v>
      </c>
      <c r="AF28" s="17">
        <v>0.63830500000000001</v>
      </c>
      <c r="AG28" s="17"/>
      <c r="AH28" s="17">
        <v>13.5716</v>
      </c>
      <c r="AI28" s="17">
        <v>0.37913000000000002</v>
      </c>
      <c r="AJ28" s="17"/>
      <c r="AK28" s="17">
        <v>6.1145199999999997</v>
      </c>
      <c r="AL28" s="17">
        <v>0.802153</v>
      </c>
      <c r="AM28" s="17"/>
      <c r="AN28" s="17">
        <v>22.625800000000002</v>
      </c>
      <c r="AO28" s="17">
        <v>216</v>
      </c>
      <c r="AP28" s="17"/>
      <c r="AQ28" s="17"/>
      <c r="AR28" s="17">
        <v>1.02536</v>
      </c>
      <c r="AS28" s="17">
        <v>43.385100000000001</v>
      </c>
      <c r="AT28" s="17">
        <v>42.311900000000001</v>
      </c>
      <c r="AU28" s="17">
        <v>2.5045999999999999</v>
      </c>
      <c r="AV28" s="17"/>
      <c r="AW28" s="17"/>
      <c r="AX28" s="17">
        <v>0</v>
      </c>
      <c r="AY28" s="17">
        <v>186.506</v>
      </c>
      <c r="AZ28" s="17">
        <v>104.19199999999999</v>
      </c>
      <c r="BA28" s="17">
        <v>35.395400000000002</v>
      </c>
      <c r="BB28" s="17">
        <v>0</v>
      </c>
      <c r="BC28" s="17">
        <v>48.799399999999999</v>
      </c>
      <c r="BD28" s="17">
        <v>0</v>
      </c>
      <c r="BE28" s="17">
        <v>0</v>
      </c>
    </row>
    <row r="29" spans="1:57" x14ac:dyDescent="0.35">
      <c r="A29">
        <v>1821602</v>
      </c>
      <c r="B29" s="6">
        <v>43316.25</v>
      </c>
      <c r="C29" s="15">
        <v>1.7088699999999999</v>
      </c>
      <c r="E29">
        <v>343</v>
      </c>
      <c r="F29" s="10">
        <v>0.376058</v>
      </c>
      <c r="H29" s="15">
        <v>14.4841</v>
      </c>
      <c r="I29" s="16">
        <v>163.11699999999999</v>
      </c>
      <c r="J29" t="str">
        <f>CHOOSE(1+ABS(ROUND(Table_Query_from_chem3[[#This Row],[WINDDIR_AVG °AZ]]/45,0)),"N","NE","E","SE","S","SW","W","NW","N")</f>
        <v>S</v>
      </c>
      <c r="K29" s="15">
        <v>5.4407500000000004</v>
      </c>
      <c r="L29">
        <v>4.2</v>
      </c>
      <c r="N29">
        <v>42.08</v>
      </c>
      <c r="P29" s="17">
        <v>62.657200000000003</v>
      </c>
      <c r="Q29" s="17">
        <v>0.44900000000000001</v>
      </c>
      <c r="R29" s="17"/>
      <c r="S29" s="17">
        <v>22.406300000000002</v>
      </c>
      <c r="T29" s="17">
        <v>9.1999999999999998E-2</v>
      </c>
      <c r="U29" s="17"/>
      <c r="V29" s="17">
        <v>7.5704599999999997</v>
      </c>
      <c r="W29" s="17">
        <v>0</v>
      </c>
      <c r="X29" s="17"/>
      <c r="Y29" s="17">
        <v>0</v>
      </c>
      <c r="Z29" s="17">
        <v>7.5999999999999998E-2</v>
      </c>
      <c r="AA29" s="17"/>
      <c r="AB29" s="17">
        <v>1.9438200000000001</v>
      </c>
      <c r="AC29" s="17">
        <v>2.4984000000000002</v>
      </c>
      <c r="AD29" s="17"/>
      <c r="AE29" s="17">
        <v>138.5</v>
      </c>
      <c r="AF29" s="17">
        <v>4.2865599999999997</v>
      </c>
      <c r="AG29" s="17"/>
      <c r="AH29" s="17">
        <v>91.140500000000003</v>
      </c>
      <c r="AI29" s="17">
        <v>8.1052400000000002</v>
      </c>
      <c r="AJ29" s="17"/>
      <c r="AK29" s="17">
        <v>130.71899999999999</v>
      </c>
      <c r="AL29" s="17">
        <v>0.79829600000000001</v>
      </c>
      <c r="AM29" s="17"/>
      <c r="AN29" s="17">
        <v>22.516999999999999</v>
      </c>
      <c r="AO29" s="17">
        <v>548.5</v>
      </c>
      <c r="AP29" s="17"/>
      <c r="AQ29" s="17"/>
      <c r="AR29" s="17">
        <v>1.1859200000000001</v>
      </c>
      <c r="AS29" s="17">
        <v>289.81099999999998</v>
      </c>
      <c r="AT29" s="17">
        <v>244.37700000000001</v>
      </c>
      <c r="AU29" s="17">
        <v>17.0106</v>
      </c>
      <c r="AV29" s="17"/>
      <c r="AW29" s="17"/>
      <c r="AX29" s="17">
        <v>0</v>
      </c>
      <c r="AY29" s="17">
        <v>271.92899999999997</v>
      </c>
      <c r="AZ29" s="17">
        <v>334.69900000000001</v>
      </c>
      <c r="BA29" s="17">
        <v>0</v>
      </c>
      <c r="BB29" s="17">
        <v>117.663</v>
      </c>
      <c r="BC29" s="17">
        <v>132.27099999999999</v>
      </c>
      <c r="BD29" s="17">
        <v>0</v>
      </c>
      <c r="BE29" s="17">
        <v>0</v>
      </c>
    </row>
    <row r="30" spans="1:57" x14ac:dyDescent="0.35">
      <c r="A30">
        <v>1821603</v>
      </c>
      <c r="B30" s="6">
        <v>43316.75</v>
      </c>
      <c r="C30" s="15">
        <v>0.75318099999999999</v>
      </c>
      <c r="E30">
        <v>501</v>
      </c>
      <c r="F30" s="10">
        <v>0.64632800000000001</v>
      </c>
      <c r="H30" s="15">
        <v>14.3476</v>
      </c>
      <c r="I30" s="16">
        <v>303.11799999999999</v>
      </c>
      <c r="J30" t="str">
        <f>CHOOSE(1+ABS(ROUND(Table_Query_from_chem3[[#This Row],[WINDDIR_AVG °AZ]]/45,0)),"N","NE","E","SE","S","SW","W","NW","N")</f>
        <v>NW</v>
      </c>
      <c r="K30" s="15">
        <v>8.5177700000000005</v>
      </c>
      <c r="L30">
        <v>4.8899999999999997</v>
      </c>
      <c r="N30">
        <v>9.1029999999999998</v>
      </c>
      <c r="P30" s="17">
        <v>12.792899999999999</v>
      </c>
      <c r="Q30" s="17">
        <v>0.14299999999999999</v>
      </c>
      <c r="R30" s="17"/>
      <c r="S30" s="17">
        <v>7.1360799999999998</v>
      </c>
      <c r="T30" s="17">
        <v>3.6999999999999998E-2</v>
      </c>
      <c r="U30" s="17"/>
      <c r="V30" s="17">
        <v>3.0446399999999998</v>
      </c>
      <c r="W30" s="17">
        <v>0.23599999999999999</v>
      </c>
      <c r="X30" s="17"/>
      <c r="Y30" s="17">
        <v>10.2654</v>
      </c>
      <c r="Z30" s="17">
        <v>4.2999999999999997E-2</v>
      </c>
      <c r="AA30" s="17"/>
      <c r="AB30" s="17">
        <v>1.09979</v>
      </c>
      <c r="AC30" s="17">
        <v>0.28199999999999997</v>
      </c>
      <c r="AD30" s="17"/>
      <c r="AE30" s="17">
        <v>15.6328</v>
      </c>
      <c r="AF30" s="17">
        <v>0.88416600000000001</v>
      </c>
      <c r="AG30" s="17"/>
      <c r="AH30" s="17">
        <v>18.798999999999999</v>
      </c>
      <c r="AI30" s="17">
        <v>0.71308000000000005</v>
      </c>
      <c r="AJ30" s="17"/>
      <c r="AK30" s="17">
        <v>11.500400000000001</v>
      </c>
      <c r="AL30" s="17">
        <v>0.43570199999999998</v>
      </c>
      <c r="AM30" s="17"/>
      <c r="AN30" s="17">
        <v>12.2896</v>
      </c>
      <c r="AO30" s="17">
        <v>142.5</v>
      </c>
      <c r="AP30" s="17"/>
      <c r="AQ30" s="17"/>
      <c r="AR30" s="17">
        <v>1.6103099999999999</v>
      </c>
      <c r="AS30" s="17">
        <v>68.581699999999998</v>
      </c>
      <c r="AT30" s="17">
        <v>42.588999999999999</v>
      </c>
      <c r="AU30" s="17">
        <v>46.761800000000001</v>
      </c>
      <c r="AV30" s="17"/>
      <c r="AW30" s="17"/>
      <c r="AX30" s="17">
        <v>0</v>
      </c>
      <c r="AY30" s="17">
        <v>147.386</v>
      </c>
      <c r="AZ30" s="17">
        <v>63.027200000000001</v>
      </c>
      <c r="BA30" s="17">
        <v>0</v>
      </c>
      <c r="BB30" s="17">
        <v>0</v>
      </c>
      <c r="BC30" s="17">
        <v>31.561399999999999</v>
      </c>
      <c r="BD30" s="17">
        <v>0</v>
      </c>
      <c r="BE30" s="17">
        <v>0</v>
      </c>
    </row>
    <row r="31" spans="1:57" x14ac:dyDescent="0.35">
      <c r="A31">
        <v>1821704</v>
      </c>
      <c r="B31" s="6">
        <v>43317.25</v>
      </c>
      <c r="C31" s="15">
        <v>3.9680300000000002</v>
      </c>
      <c r="E31">
        <v>771</v>
      </c>
      <c r="F31" s="10">
        <v>0.30990499999999999</v>
      </c>
      <c r="H31" s="15">
        <v>15.2538</v>
      </c>
      <c r="I31" s="16">
        <v>288.77300000000002</v>
      </c>
      <c r="J31" t="str">
        <f>CHOOSE(1+ABS(ROUND(Table_Query_from_chem3[[#This Row],[WINDDIR_AVG °AZ]]/45,0)),"N","NE","E","SE","S","SW","W","NW","N")</f>
        <v>W</v>
      </c>
      <c r="K31" s="15">
        <v>14.7707</v>
      </c>
      <c r="L31">
        <v>4.7300000000000004</v>
      </c>
      <c r="N31">
        <v>58.74</v>
      </c>
      <c r="P31" s="17">
        <v>18.491399999999999</v>
      </c>
      <c r="Q31" s="17">
        <v>1.867</v>
      </c>
      <c r="R31" s="17"/>
      <c r="S31" s="17">
        <v>93.168300000000002</v>
      </c>
      <c r="T31" s="17">
        <v>0.2</v>
      </c>
      <c r="U31" s="17"/>
      <c r="V31" s="17">
        <v>16.4575</v>
      </c>
      <c r="W31" s="17">
        <v>1.7000000000000001E-2</v>
      </c>
      <c r="X31" s="17"/>
      <c r="Y31" s="17">
        <v>0.73945799999999995</v>
      </c>
      <c r="Z31" s="17">
        <v>0.104</v>
      </c>
      <c r="AA31" s="17"/>
      <c r="AB31" s="17">
        <v>2.6599599999999999</v>
      </c>
      <c r="AC31" s="17">
        <v>7.2506000000000004</v>
      </c>
      <c r="AD31" s="17"/>
      <c r="AE31" s="17">
        <v>401.94</v>
      </c>
      <c r="AF31" s="17">
        <v>8.2520600000000002</v>
      </c>
      <c r="AG31" s="17"/>
      <c r="AH31" s="17">
        <v>175.45500000000001</v>
      </c>
      <c r="AI31" s="17">
        <v>19.886600000000001</v>
      </c>
      <c r="AJ31" s="17"/>
      <c r="AK31" s="17">
        <v>320.72699999999998</v>
      </c>
      <c r="AL31" s="17">
        <v>0.85606300000000002</v>
      </c>
      <c r="AM31" s="17"/>
      <c r="AN31" s="17">
        <v>24.1464</v>
      </c>
      <c r="AO31" s="17">
        <v>1026.67</v>
      </c>
      <c r="AP31" s="17"/>
      <c r="AQ31" s="17"/>
      <c r="AR31" s="17">
        <v>1.0213699999999999</v>
      </c>
      <c r="AS31" s="17">
        <v>531.44600000000003</v>
      </c>
      <c r="AT31" s="17">
        <v>520.32799999999997</v>
      </c>
      <c r="AU31" s="17">
        <v>2.1141999999999999</v>
      </c>
      <c r="AV31" s="17"/>
      <c r="AW31" s="17"/>
      <c r="AX31" s="17">
        <v>90.433599999999998</v>
      </c>
      <c r="AY31" s="17">
        <v>524.12099999999998</v>
      </c>
      <c r="AZ31" s="17">
        <v>591.60400000000004</v>
      </c>
      <c r="BA31" s="17">
        <v>47.645099999999999</v>
      </c>
      <c r="BB31" s="17">
        <v>152.11500000000001</v>
      </c>
      <c r="BC31" s="17">
        <v>393.66399999999999</v>
      </c>
      <c r="BD31" s="17">
        <v>0</v>
      </c>
      <c r="BE31" s="17">
        <v>48.665700000000001</v>
      </c>
    </row>
    <row r="32" spans="1:57" x14ac:dyDescent="0.35">
      <c r="A32">
        <v>1821902</v>
      </c>
      <c r="B32" s="6">
        <v>43319.25</v>
      </c>
      <c r="C32" s="15">
        <v>2.9801099999999998</v>
      </c>
      <c r="E32">
        <v>508</v>
      </c>
      <c r="F32" s="10">
        <v>0.23197300000000001</v>
      </c>
      <c r="H32" s="15">
        <v>16.486699999999999</v>
      </c>
      <c r="I32" s="16">
        <v>271.59800000000001</v>
      </c>
      <c r="J32" t="str">
        <f>CHOOSE(1+ABS(ROUND(Table_Query_from_chem3[[#This Row],[WINDDIR_AVG °AZ]]/45,0)),"N","NE","E","SE","S","SW","W","NW","N")</f>
        <v>W</v>
      </c>
      <c r="K32" s="15">
        <v>8.9852699999999999</v>
      </c>
      <c r="L32">
        <v>5.35</v>
      </c>
      <c r="N32">
        <v>67.41</v>
      </c>
      <c r="P32" s="17">
        <v>4.4357899999999999</v>
      </c>
      <c r="Q32" s="17">
        <v>2.4969999999999999</v>
      </c>
      <c r="R32" s="17"/>
      <c r="S32" s="17">
        <v>124.607</v>
      </c>
      <c r="T32" s="17">
        <v>0.32600000000000001</v>
      </c>
      <c r="U32" s="17"/>
      <c r="V32" s="17">
        <v>26.825800000000001</v>
      </c>
      <c r="W32" s="17">
        <v>0.40100000000000002</v>
      </c>
      <c r="X32" s="17"/>
      <c r="Y32" s="17">
        <v>17.442499999999999</v>
      </c>
      <c r="Z32" s="17">
        <v>0.214</v>
      </c>
      <c r="AA32" s="17"/>
      <c r="AB32" s="17">
        <v>5.4733799999999997</v>
      </c>
      <c r="AC32" s="17">
        <v>8.7702000000000009</v>
      </c>
      <c r="AD32" s="17"/>
      <c r="AE32" s="17">
        <v>486.18</v>
      </c>
      <c r="AF32" s="17">
        <v>8.3710299999999993</v>
      </c>
      <c r="AG32" s="17"/>
      <c r="AH32" s="17">
        <v>177.98400000000001</v>
      </c>
      <c r="AI32" s="17">
        <v>22.6327</v>
      </c>
      <c r="AJ32" s="17"/>
      <c r="AK32" s="17">
        <v>365.01400000000001</v>
      </c>
      <c r="AL32" s="17">
        <v>0.844526</v>
      </c>
      <c r="AM32" s="17"/>
      <c r="AN32" s="17">
        <v>23.821000000000002</v>
      </c>
      <c r="AO32" s="17">
        <v>1187.5</v>
      </c>
      <c r="AP32" s="17"/>
      <c r="AQ32" s="17"/>
      <c r="AR32" s="17">
        <v>1.1728000000000001</v>
      </c>
      <c r="AS32" s="17">
        <v>664.76499999999999</v>
      </c>
      <c r="AT32" s="17">
        <v>566.81899999999996</v>
      </c>
      <c r="AU32" s="17">
        <v>15.9056</v>
      </c>
      <c r="AV32" s="17"/>
      <c r="AW32" s="17"/>
      <c r="AX32" s="17">
        <v>113.45099999999999</v>
      </c>
      <c r="AY32" s="17">
        <v>380.40699999999998</v>
      </c>
      <c r="AZ32" s="17">
        <v>534.24099999999999</v>
      </c>
      <c r="BA32" s="17">
        <v>114.512</v>
      </c>
      <c r="BB32" s="17">
        <v>133.52500000000001</v>
      </c>
      <c r="BC32" s="17">
        <v>715.95</v>
      </c>
      <c r="BD32" s="17">
        <v>0</v>
      </c>
      <c r="BE32" s="17">
        <v>43.708399999999997</v>
      </c>
    </row>
    <row r="33" spans="1:57" x14ac:dyDescent="0.35">
      <c r="A33">
        <v>1822204</v>
      </c>
      <c r="B33" s="6">
        <v>43322.25</v>
      </c>
      <c r="C33" s="15">
        <v>3.7959200000000002</v>
      </c>
      <c r="E33">
        <v>1741</v>
      </c>
      <c r="F33" s="10">
        <v>0.47914499999999999</v>
      </c>
      <c r="H33" s="15">
        <v>12.8428</v>
      </c>
      <c r="I33" s="16">
        <v>321.55599999999998</v>
      </c>
      <c r="J33" t="str">
        <f>CHOOSE(1+ABS(ROUND(Table_Query_from_chem3[[#This Row],[WINDDIR_AVG °AZ]]/45,0)),"N","NE","E","SE","S","SW","W","NW","N")</f>
        <v>NW</v>
      </c>
      <c r="K33" s="15">
        <v>12.1751</v>
      </c>
      <c r="L33">
        <v>4.72</v>
      </c>
      <c r="N33">
        <v>15.1</v>
      </c>
      <c r="P33" s="17">
        <v>18.9222</v>
      </c>
      <c r="Q33" s="17">
        <v>0.19800000000000001</v>
      </c>
      <c r="R33" s="17"/>
      <c r="S33" s="17">
        <v>9.8807299999999998</v>
      </c>
      <c r="T33" s="17">
        <v>2.8000000000000001E-2</v>
      </c>
      <c r="U33" s="17"/>
      <c r="V33" s="17">
        <v>2.3040500000000002</v>
      </c>
      <c r="W33" s="17">
        <v>0</v>
      </c>
      <c r="X33" s="17"/>
      <c r="Y33" s="17">
        <v>0</v>
      </c>
      <c r="Z33" s="17">
        <v>4.9000000000000002E-2</v>
      </c>
      <c r="AA33" s="17"/>
      <c r="AB33" s="17">
        <v>1.25325</v>
      </c>
      <c r="AC33" s="17">
        <v>0.58209999999999995</v>
      </c>
      <c r="AD33" s="17"/>
      <c r="AE33" s="17">
        <v>32.268999999999998</v>
      </c>
      <c r="AF33" s="17">
        <v>1.1299999999999999</v>
      </c>
      <c r="AG33" s="17"/>
      <c r="AH33" s="17">
        <v>24.0259</v>
      </c>
      <c r="AI33" s="17">
        <v>0.88139000000000001</v>
      </c>
      <c r="AJ33" s="17"/>
      <c r="AK33" s="17">
        <v>14.2148</v>
      </c>
      <c r="AL33" s="17">
        <v>0.65800499999999995</v>
      </c>
      <c r="AM33" s="17"/>
      <c r="AN33" s="17">
        <v>18.559899999999999</v>
      </c>
      <c r="AO33" s="17">
        <v>393.75</v>
      </c>
      <c r="AP33" s="17"/>
      <c r="AQ33" s="17"/>
      <c r="AR33" s="17">
        <v>1.68092</v>
      </c>
      <c r="AS33" s="17">
        <v>95.4773</v>
      </c>
      <c r="AT33" s="17">
        <v>56.800699999999999</v>
      </c>
      <c r="AU33" s="17">
        <v>50.797400000000003</v>
      </c>
      <c r="AV33" s="17"/>
      <c r="AW33" s="17"/>
      <c r="AX33" s="17">
        <v>0</v>
      </c>
      <c r="AY33" s="17">
        <v>354.10300000000001</v>
      </c>
      <c r="AZ33" s="17">
        <v>297.03899999999999</v>
      </c>
      <c r="BA33" s="17">
        <v>0</v>
      </c>
      <c r="BB33" s="17">
        <v>0</v>
      </c>
      <c r="BC33" s="17">
        <v>113.76</v>
      </c>
      <c r="BD33" s="17">
        <v>23.719100000000001</v>
      </c>
      <c r="BE33" s="17">
        <v>24.221900000000002</v>
      </c>
    </row>
    <row r="34" spans="1:57" x14ac:dyDescent="0.35">
      <c r="A34">
        <v>1822603</v>
      </c>
      <c r="B34" s="6">
        <v>43326.75</v>
      </c>
      <c r="C34" s="15">
        <v>2.1961900000000001</v>
      </c>
      <c r="E34">
        <v>151</v>
      </c>
      <c r="F34" s="10">
        <v>0.34053</v>
      </c>
      <c r="H34" s="15">
        <v>15.5891</v>
      </c>
      <c r="I34" s="16">
        <v>145.387</v>
      </c>
      <c r="J34" t="str">
        <f>CHOOSE(1+ABS(ROUND(Table_Query_from_chem3[[#This Row],[WINDDIR_AVG °AZ]]/45,0)),"N","NE","E","SE","S","SW","W","NW","N")</f>
        <v>SE</v>
      </c>
      <c r="K34" s="15">
        <v>7.5341500000000003</v>
      </c>
      <c r="P34" s="17"/>
      <c r="Q34" s="17">
        <v>0.193</v>
      </c>
      <c r="R34" s="17"/>
      <c r="S34" s="17">
        <v>9.6312200000000008</v>
      </c>
      <c r="T34" s="17">
        <v>2.5000000000000001E-2</v>
      </c>
      <c r="U34" s="17"/>
      <c r="V34" s="17">
        <v>2.0571899999999999</v>
      </c>
      <c r="W34" s="17">
        <v>3.0000000000000001E-3</v>
      </c>
      <c r="X34" s="17"/>
      <c r="Y34" s="17">
        <v>0.130493</v>
      </c>
      <c r="Z34" s="17">
        <v>7.1999999999999995E-2</v>
      </c>
      <c r="AA34" s="17"/>
      <c r="AB34" s="17">
        <v>1.84151</v>
      </c>
      <c r="AC34" s="17">
        <v>0.32579999999999998</v>
      </c>
      <c r="AD34" s="17"/>
      <c r="AE34" s="17">
        <v>18.0609</v>
      </c>
      <c r="AF34" s="17">
        <v>0.59428800000000004</v>
      </c>
      <c r="AG34" s="17"/>
      <c r="AH34" s="17">
        <v>12.6357</v>
      </c>
      <c r="AI34" s="17">
        <v>1.39516</v>
      </c>
      <c r="AJ34" s="17"/>
      <c r="AK34" s="17">
        <v>22.500800000000002</v>
      </c>
      <c r="AL34" s="17">
        <v>0.60820399999999997</v>
      </c>
      <c r="AM34" s="17"/>
      <c r="AN34" s="17">
        <v>17.155200000000001</v>
      </c>
      <c r="AO34" s="17">
        <v>139.083</v>
      </c>
      <c r="AP34" s="17"/>
      <c r="AQ34" s="17"/>
      <c r="AR34" s="17">
        <v>0.92912799999999995</v>
      </c>
      <c r="AS34" s="17">
        <v>48.585700000000003</v>
      </c>
      <c r="AT34" s="17">
        <v>52.291699999999999</v>
      </c>
      <c r="AU34" s="17">
        <v>-7.3475999999999999</v>
      </c>
      <c r="AV34" s="17"/>
      <c r="AW34" s="17" t="s">
        <v>77</v>
      </c>
      <c r="AX34" s="17">
        <v>0</v>
      </c>
      <c r="AY34" s="17">
        <v>185.16</v>
      </c>
      <c r="AZ34" s="17">
        <v>75.534000000000006</v>
      </c>
      <c r="BA34" s="17">
        <v>0</v>
      </c>
      <c r="BB34" s="17">
        <v>0</v>
      </c>
      <c r="BC34" s="17">
        <v>46.834099999999999</v>
      </c>
      <c r="BD34" s="17">
        <v>0</v>
      </c>
      <c r="BE34" s="17">
        <v>0</v>
      </c>
    </row>
    <row r="35" spans="1:57" x14ac:dyDescent="0.35">
      <c r="A35">
        <v>1822901</v>
      </c>
      <c r="B35" s="6">
        <v>43329.75</v>
      </c>
      <c r="C35" s="15">
        <v>5.7972200000000003</v>
      </c>
      <c r="E35">
        <v>904</v>
      </c>
      <c r="F35" s="10">
        <v>0.72325799999999996</v>
      </c>
      <c r="H35" s="15">
        <v>15.774100000000001</v>
      </c>
      <c r="I35" s="16">
        <v>249.88200000000001</v>
      </c>
      <c r="J35" t="str">
        <f>CHOOSE(1+ABS(ROUND(Table_Query_from_chem3[[#This Row],[WINDDIR_AVG °AZ]]/45,0)),"N","NE","E","SE","S","SW","W","NW","N")</f>
        <v>W</v>
      </c>
      <c r="K35" s="15">
        <v>8.5976499999999998</v>
      </c>
      <c r="L35">
        <v>4.76</v>
      </c>
      <c r="N35">
        <v>21.35</v>
      </c>
      <c r="P35" s="17">
        <v>17.257200000000001</v>
      </c>
      <c r="Q35" s="17">
        <v>0.52400000000000002</v>
      </c>
      <c r="R35" s="17"/>
      <c r="S35" s="17">
        <v>26.149000000000001</v>
      </c>
      <c r="T35" s="17">
        <v>0.09</v>
      </c>
      <c r="U35" s="17"/>
      <c r="V35" s="17">
        <v>7.4058799999999998</v>
      </c>
      <c r="W35" s="17">
        <v>2.9000000000000001E-2</v>
      </c>
      <c r="X35" s="17"/>
      <c r="Y35" s="17">
        <v>1.2614300000000001</v>
      </c>
      <c r="Z35" s="17">
        <v>8.8999999999999996E-2</v>
      </c>
      <c r="AA35" s="17"/>
      <c r="AB35" s="17">
        <v>2.2763100000000001</v>
      </c>
      <c r="AC35" s="17">
        <v>1.0818000000000001</v>
      </c>
      <c r="AD35" s="17"/>
      <c r="AE35" s="17">
        <v>59.970100000000002</v>
      </c>
      <c r="AF35" s="17">
        <v>2.42</v>
      </c>
      <c r="AG35" s="17"/>
      <c r="AH35" s="17">
        <v>51.453800000000001</v>
      </c>
      <c r="AI35" s="17">
        <v>2.3429899999999999</v>
      </c>
      <c r="AJ35" s="17"/>
      <c r="AK35" s="17">
        <v>37.787199999999999</v>
      </c>
      <c r="AL35" s="17">
        <v>3.3404400000000001E-2</v>
      </c>
      <c r="AM35" s="17"/>
      <c r="AN35" s="17">
        <v>0.94221500000000002</v>
      </c>
      <c r="AO35" s="17">
        <v>311.41699999999997</v>
      </c>
      <c r="AP35" s="17"/>
      <c r="AQ35" s="17"/>
      <c r="AR35" s="17">
        <v>1.11111</v>
      </c>
      <c r="AS35" s="17">
        <v>100.203</v>
      </c>
      <c r="AT35" s="17">
        <v>90.183199999999999</v>
      </c>
      <c r="AU35" s="17">
        <v>10.5258</v>
      </c>
      <c r="AV35" s="17"/>
      <c r="AW35" s="17"/>
      <c r="AX35" s="17">
        <v>0</v>
      </c>
      <c r="AY35" s="17">
        <v>162.77600000000001</v>
      </c>
      <c r="AZ35" s="17">
        <v>115.239</v>
      </c>
      <c r="BA35" s="17">
        <v>0</v>
      </c>
      <c r="BB35" s="17">
        <v>0</v>
      </c>
      <c r="BC35" s="17">
        <v>132.08199999999999</v>
      </c>
      <c r="BD35" s="17">
        <v>0</v>
      </c>
      <c r="BE35" s="17">
        <v>0</v>
      </c>
    </row>
    <row r="36" spans="1:57" x14ac:dyDescent="0.35">
      <c r="A36">
        <v>1823002</v>
      </c>
      <c r="B36" s="6">
        <v>43330.25</v>
      </c>
      <c r="C36" s="15">
        <v>4.8378899999999998</v>
      </c>
      <c r="E36">
        <v>2545</v>
      </c>
      <c r="F36" s="10">
        <v>0.75073599999999996</v>
      </c>
      <c r="H36" s="15">
        <v>15.944699999999999</v>
      </c>
      <c r="I36" s="16">
        <v>280.52300000000002</v>
      </c>
      <c r="J36" t="str">
        <f>CHOOSE(1+ABS(ROUND(Table_Query_from_chem3[[#This Row],[WINDDIR_AVG °AZ]]/45,0)),"N","NE","E","SE","S","SW","W","NW","N")</f>
        <v>W</v>
      </c>
      <c r="K36" s="15">
        <v>7.9356600000000004</v>
      </c>
      <c r="L36">
        <v>4.75</v>
      </c>
      <c r="N36">
        <v>15.26</v>
      </c>
      <c r="P36" s="17">
        <v>17.659199999999998</v>
      </c>
      <c r="Q36" s="17">
        <v>0.19700000000000001</v>
      </c>
      <c r="R36" s="17"/>
      <c r="S36" s="17">
        <v>9.8308300000000006</v>
      </c>
      <c r="T36" s="17">
        <v>3.7999999999999999E-2</v>
      </c>
      <c r="U36" s="17"/>
      <c r="V36" s="17">
        <v>3.1269300000000002</v>
      </c>
      <c r="W36" s="17">
        <v>0.19600000000000001</v>
      </c>
      <c r="X36" s="17"/>
      <c r="Y36" s="17">
        <v>8.5255200000000002</v>
      </c>
      <c r="Z36" s="17">
        <v>4.2000000000000003E-2</v>
      </c>
      <c r="AA36" s="17"/>
      <c r="AB36" s="17">
        <v>1.07422</v>
      </c>
      <c r="AC36" s="17">
        <v>0.66710000000000003</v>
      </c>
      <c r="AD36" s="17"/>
      <c r="AE36" s="17">
        <v>36.981000000000002</v>
      </c>
      <c r="AF36" s="17">
        <v>1.4750300000000001</v>
      </c>
      <c r="AG36" s="17"/>
      <c r="AH36" s="17">
        <v>31.361799999999999</v>
      </c>
      <c r="AI36" s="17">
        <v>1.55461</v>
      </c>
      <c r="AJ36" s="17"/>
      <c r="AK36" s="17">
        <v>25.072399999999998</v>
      </c>
      <c r="AL36" s="17">
        <v>0.64717000000000002</v>
      </c>
      <c r="AM36" s="17"/>
      <c r="AN36" s="17">
        <v>18.254300000000001</v>
      </c>
      <c r="AO36" s="17">
        <v>132.917</v>
      </c>
      <c r="AP36" s="17"/>
      <c r="AQ36" s="17"/>
      <c r="AR36" s="17">
        <v>1.2799</v>
      </c>
      <c r="AS36" s="17">
        <v>95.593900000000005</v>
      </c>
      <c r="AT36" s="17">
        <v>74.688500000000005</v>
      </c>
      <c r="AU36" s="17">
        <v>24.553799999999999</v>
      </c>
      <c r="AV36" s="17"/>
      <c r="AW36" s="17"/>
      <c r="AX36" s="17">
        <v>0</v>
      </c>
      <c r="AY36" s="17">
        <v>170.27600000000001</v>
      </c>
      <c r="AZ36" s="17">
        <v>90.574299999999994</v>
      </c>
      <c r="BA36" s="17">
        <v>0</v>
      </c>
      <c r="BB36" s="17">
        <v>0</v>
      </c>
      <c r="BC36" s="17">
        <v>48.462699999999998</v>
      </c>
      <c r="BD36" s="17">
        <v>0</v>
      </c>
      <c r="BE36" s="17">
        <v>0</v>
      </c>
    </row>
    <row r="37" spans="1:57" x14ac:dyDescent="0.35">
      <c r="A37">
        <v>1823401</v>
      </c>
      <c r="B37" s="6">
        <v>43334.75</v>
      </c>
      <c r="C37" s="15">
        <v>6.5152000000000001</v>
      </c>
      <c r="E37" s="28" t="s">
        <v>146</v>
      </c>
      <c r="F37" s="10">
        <v>0.58293600000000001</v>
      </c>
      <c r="H37" s="15">
        <v>11.4954</v>
      </c>
      <c r="I37" s="16">
        <v>293.35500000000002</v>
      </c>
      <c r="J37" t="str">
        <f>CHOOSE(1+ABS(ROUND(Table_Query_from_chem3[[#This Row],[WINDDIR_AVG °AZ]]/45,0)),"N","NE","E","SE","S","SW","W","NW","N")</f>
        <v>NW</v>
      </c>
      <c r="K37" s="15">
        <v>16.119800000000001</v>
      </c>
      <c r="L37">
        <v>5.25</v>
      </c>
      <c r="N37">
        <v>4.5890000000000004</v>
      </c>
      <c r="P37" s="17">
        <v>5.58432</v>
      </c>
      <c r="Q37" s="17">
        <v>7.5999999999999998E-2</v>
      </c>
      <c r="R37" s="17"/>
      <c r="S37" s="17">
        <v>3.7926000000000002</v>
      </c>
      <c r="T37" s="17">
        <v>0.02</v>
      </c>
      <c r="U37" s="17"/>
      <c r="V37" s="17">
        <v>1.64575</v>
      </c>
      <c r="W37" s="17">
        <v>0.11700000000000001</v>
      </c>
      <c r="X37" s="17"/>
      <c r="Y37" s="17">
        <v>5.0892099999999996</v>
      </c>
      <c r="Z37" s="17">
        <v>1.4999999999999999E-2</v>
      </c>
      <c r="AA37" s="17"/>
      <c r="AB37" s="17">
        <v>0.38364799999999999</v>
      </c>
      <c r="AC37" s="17">
        <v>0.1648</v>
      </c>
      <c r="AD37" s="17"/>
      <c r="AE37" s="17">
        <v>9.1357599999999994</v>
      </c>
      <c r="AF37" s="17">
        <v>0.20100000000000001</v>
      </c>
      <c r="AG37" s="17"/>
      <c r="AH37" s="17">
        <v>4.2736400000000003</v>
      </c>
      <c r="AI37" s="17">
        <v>0.32730999999999999</v>
      </c>
      <c r="AJ37" s="17"/>
      <c r="AK37" s="17">
        <v>5.2787800000000002</v>
      </c>
      <c r="AL37" s="17">
        <v>9.2742199999999997E-2</v>
      </c>
      <c r="AM37" s="17"/>
      <c r="AN37" s="17">
        <v>2.61592</v>
      </c>
      <c r="AO37" s="17">
        <v>134.25</v>
      </c>
      <c r="AP37" s="17"/>
      <c r="AQ37" s="17"/>
      <c r="AR37" s="17">
        <v>2.40909</v>
      </c>
      <c r="AS37" s="17">
        <v>29.314599999999999</v>
      </c>
      <c r="AT37" s="17">
        <v>12.1683</v>
      </c>
      <c r="AU37" s="17">
        <v>82.666700000000006</v>
      </c>
      <c r="AV37" s="17"/>
      <c r="AW37" s="17"/>
      <c r="AX37" s="17">
        <v>0</v>
      </c>
      <c r="AY37" s="17">
        <v>136.61500000000001</v>
      </c>
      <c r="AZ37" s="17">
        <v>0</v>
      </c>
      <c r="BA37" s="17">
        <v>0</v>
      </c>
      <c r="BB37" s="17">
        <v>0</v>
      </c>
      <c r="BC37" s="17">
        <v>34.084400000000002</v>
      </c>
      <c r="BD37" s="17">
        <v>0</v>
      </c>
      <c r="BE37" s="17">
        <v>0</v>
      </c>
    </row>
    <row r="38" spans="1:57" x14ac:dyDescent="0.35">
      <c r="A38">
        <v>1824202</v>
      </c>
      <c r="B38" s="6">
        <v>43342.25</v>
      </c>
      <c r="C38" s="15">
        <v>6.2071699999999996</v>
      </c>
      <c r="E38">
        <v>505</v>
      </c>
      <c r="F38" s="10">
        <v>0.59985900000000003</v>
      </c>
      <c r="H38" s="15">
        <v>15.902100000000001</v>
      </c>
      <c r="I38" s="16">
        <v>266.815</v>
      </c>
      <c r="J38" t="str">
        <f>CHOOSE(1+ABS(ROUND(Table_Query_from_chem3[[#This Row],[WINDDIR_AVG °AZ]]/45,0)),"N","NE","E","SE","S","SW","W","NW","N")</f>
        <v>W</v>
      </c>
      <c r="K38" s="15">
        <v>11.2666</v>
      </c>
      <c r="L38">
        <v>5.52</v>
      </c>
      <c r="N38">
        <v>9.1679999999999993</v>
      </c>
      <c r="P38" s="17">
        <v>2.9989599999999998</v>
      </c>
      <c r="Q38" s="17">
        <v>0.42</v>
      </c>
      <c r="R38" s="17"/>
      <c r="S38" s="17">
        <v>20.959099999999999</v>
      </c>
      <c r="T38" s="17">
        <v>5.7000000000000002E-2</v>
      </c>
      <c r="U38" s="17"/>
      <c r="V38" s="17">
        <v>4.6903899999999998</v>
      </c>
      <c r="W38" s="17">
        <v>2.4E-2</v>
      </c>
      <c r="X38" s="17"/>
      <c r="Y38" s="17">
        <v>1.0439400000000001</v>
      </c>
      <c r="Z38" s="17">
        <v>2.4E-2</v>
      </c>
      <c r="AA38" s="17"/>
      <c r="AB38" s="17">
        <v>0.61383699999999997</v>
      </c>
      <c r="AC38" s="17">
        <v>0.68259999999999998</v>
      </c>
      <c r="AD38" s="17"/>
      <c r="AE38" s="17">
        <v>37.840200000000003</v>
      </c>
      <c r="AF38" s="17">
        <v>0.90100000000000002</v>
      </c>
      <c r="AG38" s="17"/>
      <c r="AH38" s="17">
        <v>19.157</v>
      </c>
      <c r="AI38" s="17">
        <v>1.7052</v>
      </c>
      <c r="AJ38" s="17"/>
      <c r="AK38" s="17">
        <v>27.501100000000001</v>
      </c>
      <c r="AL38" s="17">
        <v>5.6451500000000002E-2</v>
      </c>
      <c r="AM38" s="17"/>
      <c r="AN38" s="17">
        <v>1.59229</v>
      </c>
      <c r="AO38" s="17">
        <v>183.333</v>
      </c>
      <c r="AP38" s="17"/>
      <c r="AQ38" s="17"/>
      <c r="AR38" s="17">
        <v>1.52139</v>
      </c>
      <c r="AS38" s="17">
        <v>73.407399999999996</v>
      </c>
      <c r="AT38" s="17">
        <v>48.250300000000003</v>
      </c>
      <c r="AU38" s="17">
        <v>41.357100000000003</v>
      </c>
      <c r="AV38" s="17"/>
      <c r="AW38" s="17"/>
      <c r="AX38" s="17">
        <v>0</v>
      </c>
      <c r="AY38" s="17">
        <v>171.74100000000001</v>
      </c>
      <c r="AZ38" s="17">
        <v>131.315</v>
      </c>
      <c r="BA38" s="17">
        <v>0</v>
      </c>
      <c r="BB38" s="17">
        <v>0</v>
      </c>
      <c r="BC38" s="17">
        <v>36.509599999999999</v>
      </c>
      <c r="BD38" s="17">
        <v>0</v>
      </c>
      <c r="BE38" s="17">
        <v>0</v>
      </c>
    </row>
    <row r="39" spans="1:57" x14ac:dyDescent="0.35">
      <c r="A39">
        <v>1824404</v>
      </c>
      <c r="B39" s="6">
        <v>43344.25</v>
      </c>
      <c r="C39" s="15">
        <v>6.27034</v>
      </c>
      <c r="E39">
        <v>1039</v>
      </c>
      <c r="F39" s="10">
        <v>0.87658499999999995</v>
      </c>
      <c r="H39" s="15">
        <v>13.457599999999999</v>
      </c>
      <c r="I39" s="16">
        <v>255.69300000000001</v>
      </c>
      <c r="J39" t="str">
        <f>CHOOSE(1+ABS(ROUND(Table_Query_from_chem3[[#This Row],[WINDDIR_AVG °AZ]]/45,0)),"N","NE","E","SE","S","SW","W","NW","N")</f>
        <v>W</v>
      </c>
      <c r="K39" s="15">
        <v>10.0769</v>
      </c>
      <c r="L39">
        <v>5.09</v>
      </c>
      <c r="N39">
        <v>7.26</v>
      </c>
      <c r="P39" s="17">
        <v>8.0717999999999996</v>
      </c>
      <c r="Q39" s="17">
        <v>0.124</v>
      </c>
      <c r="R39" s="17"/>
      <c r="S39" s="17">
        <v>6.1879299999999997</v>
      </c>
      <c r="T39" s="17">
        <v>2.3E-2</v>
      </c>
      <c r="U39" s="17"/>
      <c r="V39" s="17">
        <v>1.8926099999999999</v>
      </c>
      <c r="W39" s="17">
        <v>0</v>
      </c>
      <c r="X39" s="17"/>
      <c r="Y39" s="17">
        <v>0</v>
      </c>
      <c r="Z39" s="17">
        <v>2E-3</v>
      </c>
      <c r="AA39" s="17"/>
      <c r="AB39" s="17">
        <v>5.11531E-2</v>
      </c>
      <c r="AC39" s="17">
        <v>0.27300000000000002</v>
      </c>
      <c r="AD39" s="17"/>
      <c r="AE39" s="17">
        <v>15.133900000000001</v>
      </c>
      <c r="AF39" s="17">
        <v>0.44</v>
      </c>
      <c r="AG39" s="17"/>
      <c r="AH39" s="17">
        <v>9.3552300000000006</v>
      </c>
      <c r="AI39" s="17">
        <v>0.90795999999999999</v>
      </c>
      <c r="AJ39" s="17"/>
      <c r="AK39" s="17">
        <v>14.6434</v>
      </c>
      <c r="AL39" s="17">
        <v>0.17824899999999999</v>
      </c>
      <c r="AM39" s="17"/>
      <c r="AN39" s="17">
        <v>5.0277700000000003</v>
      </c>
      <c r="AO39" s="17">
        <v>128.333</v>
      </c>
      <c r="AP39" s="17"/>
      <c r="AQ39" s="17"/>
      <c r="AR39" s="17">
        <v>1.8111999999999999</v>
      </c>
      <c r="AS39" s="17">
        <v>52.572499999999998</v>
      </c>
      <c r="AT39" s="17">
        <v>29.026399999999999</v>
      </c>
      <c r="AU39" s="17">
        <v>57.712000000000003</v>
      </c>
      <c r="AV39" s="17"/>
      <c r="AW39" s="17"/>
      <c r="AX39" s="17">
        <v>0</v>
      </c>
      <c r="AY39" s="17">
        <v>177.97300000000001</v>
      </c>
      <c r="AZ39" s="17">
        <v>116.639</v>
      </c>
      <c r="BA39" s="17">
        <v>0</v>
      </c>
      <c r="BB39" s="17">
        <v>0</v>
      </c>
      <c r="BC39" s="17">
        <v>33.982599999999998</v>
      </c>
      <c r="BD39" s="17">
        <v>21.8003</v>
      </c>
      <c r="BE39" s="17">
        <v>0</v>
      </c>
    </row>
    <row r="40" spans="1:57" x14ac:dyDescent="0.35">
      <c r="A40">
        <v>1825504</v>
      </c>
      <c r="B40" s="6">
        <v>43355.25</v>
      </c>
      <c r="C40" s="15">
        <v>5.9710599999999996</v>
      </c>
      <c r="E40">
        <v>251</v>
      </c>
      <c r="F40" s="10">
        <v>0.29979699999999998</v>
      </c>
      <c r="H40" s="15">
        <v>11.9421</v>
      </c>
      <c r="I40" s="16">
        <v>213.71899999999999</v>
      </c>
      <c r="J40" t="str">
        <f>CHOOSE(1+ABS(ROUND(Table_Query_from_chem3[[#This Row],[WINDDIR_AVG °AZ]]/45,0)),"N","NE","E","SE","S","SW","W","NW","N")</f>
        <v>SW</v>
      </c>
      <c r="K40" s="15">
        <v>3.5261399999999998</v>
      </c>
      <c r="P40" s="17"/>
      <c r="Q40" s="17">
        <v>0.20399999999999999</v>
      </c>
      <c r="R40" s="17"/>
      <c r="S40" s="17">
        <v>10.180099999999999</v>
      </c>
      <c r="T40" s="17">
        <v>2.1999999999999999E-2</v>
      </c>
      <c r="U40" s="17"/>
      <c r="V40" s="17">
        <v>1.81033</v>
      </c>
      <c r="W40" s="17">
        <v>0</v>
      </c>
      <c r="X40" s="17"/>
      <c r="Y40" s="17">
        <v>0</v>
      </c>
      <c r="Z40" s="17">
        <v>2.7E-2</v>
      </c>
      <c r="AA40" s="17"/>
      <c r="AB40" s="17">
        <v>0.69056700000000004</v>
      </c>
      <c r="AC40" s="17">
        <v>0.29620000000000002</v>
      </c>
      <c r="AD40" s="17"/>
      <c r="AE40" s="17">
        <v>16.420000000000002</v>
      </c>
      <c r="AF40" s="17">
        <v>0.283356</v>
      </c>
      <c r="AG40" s="17"/>
      <c r="AH40" s="17">
        <v>6.0246899999999997</v>
      </c>
      <c r="AI40" s="17">
        <v>0.20197000000000001</v>
      </c>
      <c r="AJ40" s="17"/>
      <c r="AK40" s="17">
        <v>3.25732</v>
      </c>
      <c r="AL40" s="17">
        <v>0.28992600000000002</v>
      </c>
      <c r="AM40" s="17"/>
      <c r="AN40" s="17">
        <v>8.1777599999999993</v>
      </c>
      <c r="AO40" s="17">
        <v>77.424999999999997</v>
      </c>
      <c r="AP40" s="17"/>
      <c r="AQ40" s="17"/>
      <c r="AR40" s="17">
        <v>1.6807099999999999</v>
      </c>
      <c r="AS40" s="17">
        <v>29.344799999999999</v>
      </c>
      <c r="AT40" s="17">
        <v>17.459800000000001</v>
      </c>
      <c r="AU40" s="17">
        <v>50.785699999999999</v>
      </c>
      <c r="AV40" s="17"/>
      <c r="AW40" s="17" t="s">
        <v>77</v>
      </c>
      <c r="AX40" s="17">
        <v>0</v>
      </c>
      <c r="AY40" s="17">
        <v>0</v>
      </c>
      <c r="AZ40" s="17">
        <v>0</v>
      </c>
      <c r="BA40" s="17">
        <v>0</v>
      </c>
      <c r="BB40" s="17">
        <v>0</v>
      </c>
      <c r="BC40" s="17">
        <v>16.616599999999998</v>
      </c>
      <c r="BD40" s="17">
        <v>0</v>
      </c>
      <c r="BE40" s="17">
        <v>0</v>
      </c>
    </row>
    <row r="41" spans="1:57" x14ac:dyDescent="0.35">
      <c r="A41">
        <v>1825501</v>
      </c>
      <c r="B41" s="6">
        <v>43355.75</v>
      </c>
      <c r="C41" s="15">
        <v>6.40015</v>
      </c>
      <c r="E41" s="28" t="s">
        <v>145</v>
      </c>
      <c r="F41" s="10">
        <v>0.37332500000000002</v>
      </c>
      <c r="H41" s="15">
        <v>11.9673</v>
      </c>
      <c r="I41" s="16">
        <v>165.02099999999999</v>
      </c>
      <c r="J41" t="str">
        <f>CHOOSE(1+ABS(ROUND(Table_Query_from_chem3[[#This Row],[WINDDIR_AVG °AZ]]/45,0)),"N","NE","E","SE","S","SW","W","NW","N")</f>
        <v>S</v>
      </c>
      <c r="K41" s="15">
        <v>3.8284899999999999</v>
      </c>
      <c r="P41" s="17"/>
      <c r="Q41" s="17">
        <v>0.33500000000000002</v>
      </c>
      <c r="R41" s="17"/>
      <c r="S41" s="17">
        <v>16.717400000000001</v>
      </c>
      <c r="T41" s="17">
        <v>2.5999999999999999E-2</v>
      </c>
      <c r="U41" s="17"/>
      <c r="V41" s="17">
        <v>2.1394799999999998</v>
      </c>
      <c r="W41" s="17">
        <v>0</v>
      </c>
      <c r="X41" s="17"/>
      <c r="Y41" s="17">
        <v>0</v>
      </c>
      <c r="Z41" s="17">
        <v>1.4999999999999999E-2</v>
      </c>
      <c r="AA41" s="17"/>
      <c r="AB41" s="17">
        <v>0.38364799999999999</v>
      </c>
      <c r="AC41" s="17">
        <v>0.1842</v>
      </c>
      <c r="AD41" s="17"/>
      <c r="AE41" s="17">
        <v>10.2112</v>
      </c>
      <c r="AF41" s="17">
        <v>0.24873200000000001</v>
      </c>
      <c r="AG41" s="17"/>
      <c r="AH41" s="17">
        <v>5.2885099999999996</v>
      </c>
      <c r="AI41" s="17">
        <v>0.29276000000000002</v>
      </c>
      <c r="AJ41" s="17"/>
      <c r="AK41" s="17">
        <v>4.7215600000000002</v>
      </c>
      <c r="AL41" s="17">
        <v>0.22906899999999999</v>
      </c>
      <c r="AM41" s="17"/>
      <c r="AN41" s="17">
        <v>6.4611900000000002</v>
      </c>
      <c r="AO41" s="17">
        <v>52.8917</v>
      </c>
      <c r="AP41" s="17"/>
      <c r="AQ41" s="17"/>
      <c r="AR41" s="17">
        <v>2.0573700000000001</v>
      </c>
      <c r="AS41" s="17">
        <v>33.887500000000003</v>
      </c>
      <c r="AT41" s="17">
        <v>16.471299999999999</v>
      </c>
      <c r="AU41" s="17">
        <v>69.168700000000001</v>
      </c>
      <c r="AV41" s="17"/>
      <c r="AW41" s="17" t="s">
        <v>77</v>
      </c>
      <c r="AX41" s="17">
        <v>0</v>
      </c>
      <c r="AY41" s="17">
        <v>176.114</v>
      </c>
      <c r="AZ41" s="17">
        <v>102.22499999999999</v>
      </c>
      <c r="BA41" s="17">
        <v>0</v>
      </c>
      <c r="BB41" s="17">
        <v>0</v>
      </c>
      <c r="BC41" s="17">
        <v>19.536100000000001</v>
      </c>
      <c r="BD41" s="17">
        <v>19.866</v>
      </c>
      <c r="BE41" s="17">
        <v>0</v>
      </c>
    </row>
    <row r="42" spans="1:57" x14ac:dyDescent="0.35">
      <c r="A42">
        <v>1826902</v>
      </c>
      <c r="B42" s="6">
        <v>43369.75</v>
      </c>
      <c r="C42" s="15">
        <v>1.10998</v>
      </c>
      <c r="E42">
        <v>74</v>
      </c>
      <c r="F42" s="10">
        <v>0.81775799999999998</v>
      </c>
      <c r="H42" s="15">
        <v>17.6663</v>
      </c>
      <c r="I42" s="16">
        <v>372.81799999999998</v>
      </c>
      <c r="J42" t="str">
        <f>CHOOSE(1+ABS(ROUND(Table_Query_from_chem3[[#This Row],[WINDDIR_AVG °AZ]]/45,0)),"N","NE","E","SE","S","SW","W","NW","N")</f>
        <v>N</v>
      </c>
      <c r="K42" s="15">
        <v>11.3338</v>
      </c>
      <c r="P42" s="17"/>
      <c r="Q42" s="17">
        <v>0.41</v>
      </c>
      <c r="R42" s="17"/>
      <c r="S42" s="17">
        <v>20.460100000000001</v>
      </c>
      <c r="T42" s="17">
        <v>3.5000000000000003E-2</v>
      </c>
      <c r="U42" s="17"/>
      <c r="V42" s="17">
        <v>2.8800699999999999</v>
      </c>
      <c r="W42" s="17">
        <v>1.7999999999999999E-2</v>
      </c>
      <c r="X42" s="17"/>
      <c r="Y42" s="17">
        <v>0.78295599999999999</v>
      </c>
      <c r="Z42" s="17">
        <v>0.33600000000000002</v>
      </c>
      <c r="AA42" s="17"/>
      <c r="AB42" s="17">
        <v>8.5937199999999994</v>
      </c>
      <c r="AC42" s="17">
        <v>0.5847</v>
      </c>
      <c r="AD42" s="17"/>
      <c r="AE42" s="17">
        <v>32.4131</v>
      </c>
      <c r="AF42" s="17">
        <v>0.69399999999999995</v>
      </c>
      <c r="AG42" s="17"/>
      <c r="AH42" s="17">
        <v>14.755800000000001</v>
      </c>
      <c r="AI42" s="17">
        <v>0.85038999999999998</v>
      </c>
      <c r="AJ42" s="17"/>
      <c r="AK42" s="17">
        <v>13.7149</v>
      </c>
      <c r="AL42" s="17">
        <v>0.83731299999999997</v>
      </c>
      <c r="AM42" s="17"/>
      <c r="AN42" s="17">
        <v>23.617599999999999</v>
      </c>
      <c r="AO42" s="17">
        <v>278.58300000000003</v>
      </c>
      <c r="AP42" s="17"/>
      <c r="AQ42" s="17"/>
      <c r="AR42" s="17">
        <v>1.30169</v>
      </c>
      <c r="AS42" s="17">
        <v>67.802800000000005</v>
      </c>
      <c r="AT42" s="17">
        <v>52.088200000000001</v>
      </c>
      <c r="AU42" s="17">
        <v>26.2148</v>
      </c>
      <c r="AV42" s="17"/>
      <c r="AW42" s="17" t="s">
        <v>77</v>
      </c>
      <c r="AX42" s="17">
        <v>0</v>
      </c>
      <c r="AY42" s="17">
        <v>191.00700000000001</v>
      </c>
      <c r="AZ42" s="17">
        <v>131.08500000000001</v>
      </c>
      <c r="BA42" s="17">
        <v>0</v>
      </c>
      <c r="BB42" s="17">
        <v>0</v>
      </c>
      <c r="BC42" s="17">
        <v>43.148600000000002</v>
      </c>
      <c r="BD42" s="17">
        <v>0</v>
      </c>
      <c r="BE42" s="17">
        <v>0</v>
      </c>
    </row>
    <row r="43" spans="1:57" x14ac:dyDescent="0.35">
      <c r="A43">
        <v>1827004</v>
      </c>
      <c r="B43" s="6">
        <v>43370.75</v>
      </c>
      <c r="C43" s="15">
        <v>1.3912800000000001</v>
      </c>
      <c r="E43">
        <v>252</v>
      </c>
      <c r="F43" s="10">
        <v>0.280198</v>
      </c>
      <c r="H43" s="15">
        <v>5.4776100000000003</v>
      </c>
      <c r="I43" s="16">
        <v>244.26400000000001</v>
      </c>
      <c r="J43" t="str">
        <f>CHOOSE(1+ABS(ROUND(Table_Query_from_chem3[[#This Row],[WINDDIR_AVG °AZ]]/45,0)),"N","NE","E","SE","S","SW","W","NW","N")</f>
        <v>SW</v>
      </c>
      <c r="K43" s="15">
        <v>6.9835900000000004</v>
      </c>
      <c r="P43" s="17"/>
      <c r="Q43" s="17">
        <v>0.38400000000000001</v>
      </c>
      <c r="R43" s="17"/>
      <c r="S43" s="17">
        <v>19.162600000000001</v>
      </c>
      <c r="T43" s="17">
        <v>5.6000000000000001E-2</v>
      </c>
      <c r="U43" s="17"/>
      <c r="V43" s="17">
        <v>4.6081099999999999</v>
      </c>
      <c r="W43" s="17">
        <v>0.111</v>
      </c>
      <c r="X43" s="17"/>
      <c r="Y43" s="17">
        <v>4.8282299999999996</v>
      </c>
      <c r="Z43" s="17">
        <v>2.7E-2</v>
      </c>
      <c r="AA43" s="17"/>
      <c r="AB43" s="17">
        <v>0.69056700000000004</v>
      </c>
      <c r="AC43" s="17">
        <v>0.4173</v>
      </c>
      <c r="AD43" s="17"/>
      <c r="AE43" s="17">
        <v>23.133199999999999</v>
      </c>
      <c r="AF43" s="17">
        <v>0.88500000000000001</v>
      </c>
      <c r="AG43" s="17"/>
      <c r="AH43" s="17">
        <v>18.816800000000001</v>
      </c>
      <c r="AI43" s="17">
        <v>0.96553999999999995</v>
      </c>
      <c r="AJ43" s="17"/>
      <c r="AK43" s="17">
        <v>15.571999999999999</v>
      </c>
      <c r="AL43" s="17">
        <v>0.60208499999999998</v>
      </c>
      <c r="AM43" s="17"/>
      <c r="AN43" s="17">
        <v>16.982600000000001</v>
      </c>
      <c r="AO43" s="17">
        <v>267.16699999999997</v>
      </c>
      <c r="AP43" s="17"/>
      <c r="AQ43" s="17"/>
      <c r="AR43" s="17">
        <v>1.16377</v>
      </c>
      <c r="AS43" s="17">
        <v>59.784300000000002</v>
      </c>
      <c r="AT43" s="17">
        <v>51.371400000000001</v>
      </c>
      <c r="AU43" s="17">
        <v>15.1372</v>
      </c>
      <c r="AV43" s="17"/>
      <c r="AW43" s="17" t="s">
        <v>77</v>
      </c>
      <c r="AX43" s="17">
        <v>0</v>
      </c>
      <c r="AY43" s="17">
        <v>213.589</v>
      </c>
      <c r="AZ43" s="17">
        <v>159.041</v>
      </c>
      <c r="BA43" s="17">
        <v>0</v>
      </c>
      <c r="BB43" s="17">
        <v>0</v>
      </c>
      <c r="BC43" s="17">
        <v>42.555799999999998</v>
      </c>
      <c r="BD43" s="17">
        <v>19.5853</v>
      </c>
      <c r="BE43" s="17">
        <v>0</v>
      </c>
    </row>
    <row r="44" spans="1:57" x14ac:dyDescent="0.35">
      <c r="B44" s="6"/>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row>
    <row r="45" spans="1:57" x14ac:dyDescent="0.35">
      <c r="B45" s="6"/>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row>
    <row r="46" spans="1:57" x14ac:dyDescent="0.35">
      <c r="B46" s="6"/>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row>
    <row r="47" spans="1:57" x14ac:dyDescent="0.35">
      <c r="B47" s="6"/>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row>
    <row r="48" spans="1:57" x14ac:dyDescent="0.35">
      <c r="B48" s="6"/>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row>
    <row r="49" spans="2:57" x14ac:dyDescent="0.35">
      <c r="B49" s="6"/>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row>
    <row r="50" spans="2:57" x14ac:dyDescent="0.35">
      <c r="B50" s="6"/>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row>
    <row r="51" spans="2:57" x14ac:dyDescent="0.35">
      <c r="B51" s="6"/>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row>
    <row r="52" spans="2:57" x14ac:dyDescent="0.35">
      <c r="B52" s="6"/>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row>
    <row r="53" spans="2:57" x14ac:dyDescent="0.35">
      <c r="B53" s="6"/>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row>
    <row r="54" spans="2:57" x14ac:dyDescent="0.35">
      <c r="B54" s="6"/>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row>
    <row r="55" spans="2:57" x14ac:dyDescent="0.35">
      <c r="B55" s="6"/>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row>
    <row r="56" spans="2:57" x14ac:dyDescent="0.35">
      <c r="B56" s="6"/>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row>
    <row r="57" spans="2:57" x14ac:dyDescent="0.35">
      <c r="B57" s="6"/>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row>
    <row r="58" spans="2:57" x14ac:dyDescent="0.35">
      <c r="B58" s="6"/>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row>
    <row r="59" spans="2:57" x14ac:dyDescent="0.35">
      <c r="B59" s="6"/>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row>
    <row r="60" spans="2:57" x14ac:dyDescent="0.35">
      <c r="B60" s="6"/>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row>
    <row r="61" spans="2:57" x14ac:dyDescent="0.35">
      <c r="B61" s="6"/>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row>
    <row r="62" spans="2:57" x14ac:dyDescent="0.35">
      <c r="B62" s="6"/>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row>
    <row r="63" spans="2:57" x14ac:dyDescent="0.35">
      <c r="B63" s="6"/>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row>
    <row r="64" spans="2:57" x14ac:dyDescent="0.35">
      <c r="B64" s="6"/>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row>
    <row r="65" spans="2:57" x14ac:dyDescent="0.35">
      <c r="B65" s="6"/>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row>
    <row r="66" spans="2:57" x14ac:dyDescent="0.35">
      <c r="B66" s="6"/>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row>
    <row r="67" spans="2:57" x14ac:dyDescent="0.35">
      <c r="B67" s="6"/>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row>
    <row r="68" spans="2:57" x14ac:dyDescent="0.35">
      <c r="B68" s="6"/>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row>
    <row r="69" spans="2:57" x14ac:dyDescent="0.35">
      <c r="B69" s="6"/>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row>
    <row r="70" spans="2:57" x14ac:dyDescent="0.35">
      <c r="B70" s="6"/>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row>
    <row r="71" spans="2:57" x14ac:dyDescent="0.35">
      <c r="B71" s="6"/>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row>
    <row r="72" spans="2:57" x14ac:dyDescent="0.35">
      <c r="B72" s="6"/>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row>
    <row r="73" spans="2:57" x14ac:dyDescent="0.35">
      <c r="B73" s="6"/>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E70"/>
  <sheetViews>
    <sheetView zoomScale="70" zoomScaleNormal="70" workbookViewId="0">
      <pane xSplit="2" ySplit="6" topLeftCell="AQ7" activePane="bottomRight" state="frozen"/>
      <selection pane="topRight" activeCell="C1" sqref="C1"/>
      <selection pane="bottomLeft" activeCell="A7" sqref="A7"/>
      <selection pane="bottomRight" activeCell="AR19" sqref="AR19"/>
    </sheetView>
  </sheetViews>
  <sheetFormatPr defaultRowHeight="14.5" x14ac:dyDescent="0.35"/>
  <cols>
    <col min="1" max="1" width="11.453125" customWidth="1"/>
    <col min="2" max="2" width="14.54296875" bestFit="1" customWidth="1"/>
    <col min="3" max="3" width="18.26953125" bestFit="1" customWidth="1"/>
    <col min="4" max="4" width="11.08984375" bestFit="1" customWidth="1"/>
    <col min="5" max="5" width="12.36328125" bestFit="1" customWidth="1"/>
    <col min="6" max="6" width="9.08984375" bestFit="1" customWidth="1"/>
    <col min="7" max="7" width="6.453125" bestFit="1" customWidth="1"/>
    <col min="8" max="8" width="7.90625" bestFit="1" customWidth="1"/>
    <col min="9" max="9" width="16.7265625" bestFit="1" customWidth="1"/>
    <col min="10" max="10" width="7.7265625" bestFit="1" customWidth="1"/>
    <col min="11" max="11" width="15.7265625" bestFit="1" customWidth="1"/>
    <col min="12" max="12" width="6.26953125" bestFit="1" customWidth="1"/>
    <col min="13" max="13" width="8.1796875" bestFit="1" customWidth="1"/>
    <col min="14" max="14" width="14.36328125" bestFit="1" customWidth="1"/>
    <col min="15" max="15" width="9.7265625" bestFit="1" customWidth="1"/>
    <col min="16" max="16" width="11.26953125" bestFit="1" customWidth="1"/>
    <col min="17" max="17" width="8.81640625" bestFit="1" customWidth="1"/>
    <col min="18" max="18" width="6.1796875" bestFit="1" customWidth="1"/>
    <col min="19" max="19" width="9.08984375" bestFit="1" customWidth="1"/>
    <col min="20" max="20" width="9.1796875" bestFit="1" customWidth="1"/>
    <col min="21" max="21" width="6.90625" bestFit="1" customWidth="1"/>
    <col min="22" max="22" width="9.81640625" bestFit="1" customWidth="1"/>
    <col min="23" max="23" width="9.453125" bestFit="1" customWidth="1"/>
    <col min="24" max="24" width="6.36328125" bestFit="1" customWidth="1"/>
    <col min="25" max="25" width="10.453125" bestFit="1" customWidth="1"/>
    <col min="26" max="26" width="8.81640625" bestFit="1" customWidth="1"/>
    <col min="27" max="27" width="5" bestFit="1" customWidth="1"/>
    <col min="28" max="28" width="8.81640625" bestFit="1" customWidth="1"/>
    <col min="29" max="29" width="9.7265625" bestFit="1" customWidth="1"/>
    <col min="30" max="30" width="7.453125" bestFit="1" customWidth="1"/>
    <col min="31" max="31" width="10.36328125" bestFit="1" customWidth="1"/>
    <col min="32" max="32" width="9.453125" bestFit="1" customWidth="1"/>
    <col min="33" max="33" width="7.1796875" bestFit="1" customWidth="1"/>
    <col min="34" max="34" width="10.08984375" bestFit="1" customWidth="1"/>
    <col min="35" max="35" width="9.81640625" bestFit="1" customWidth="1"/>
    <col min="36" max="36" width="7.54296875" bestFit="1" customWidth="1"/>
    <col min="37" max="37" width="10.453125" bestFit="1" customWidth="1"/>
    <col min="38" max="38" width="8.81640625" bestFit="1" customWidth="1"/>
    <col min="39" max="39" width="5.81640625" bestFit="1" customWidth="1"/>
    <col min="40" max="40" width="8.7265625" bestFit="1" customWidth="1"/>
    <col min="41" max="41" width="12.1796875" bestFit="1" customWidth="1"/>
    <col min="42" max="42" width="7.36328125" bestFit="1" customWidth="1"/>
    <col min="43" max="43" width="27.7265625" customWidth="1"/>
    <col min="44" max="44" width="20.26953125" bestFit="1" customWidth="1"/>
    <col min="45" max="45" width="19.26953125" bestFit="1" customWidth="1"/>
    <col min="46" max="46" width="18.453125" bestFit="1" customWidth="1"/>
    <col min="47" max="47" width="8.453125" bestFit="1" customWidth="1"/>
    <col min="48" max="48" width="8.54296875" bestFit="1" customWidth="1"/>
    <col min="49" max="49" width="13.7265625" bestFit="1" customWidth="1"/>
    <col min="50" max="50" width="14" bestFit="1" customWidth="1"/>
    <col min="51" max="51" width="11.1796875" bestFit="1" customWidth="1"/>
    <col min="52" max="52" width="19.453125" bestFit="1" customWidth="1"/>
    <col min="53" max="53" width="11.1796875" bestFit="1" customWidth="1"/>
    <col min="54" max="54" width="13.26953125" bestFit="1" customWidth="1"/>
    <col min="55" max="55" width="11.54296875" bestFit="1" customWidth="1"/>
    <col min="56" max="56" width="12.54296875" bestFit="1" customWidth="1"/>
    <col min="57" max="57" width="19.08984375" bestFit="1" customWidth="1"/>
  </cols>
  <sheetData>
    <row r="1" spans="1:57" ht="15.5" x14ac:dyDescent="0.35">
      <c r="A1" s="1" t="s">
        <v>101</v>
      </c>
    </row>
    <row r="2" spans="1:57" x14ac:dyDescent="0.35">
      <c r="A2" s="2" t="s">
        <v>102</v>
      </c>
    </row>
    <row r="3" spans="1:57" x14ac:dyDescent="0.35">
      <c r="A3" s="2"/>
    </row>
    <row r="4" spans="1:57" x14ac:dyDescent="0.35">
      <c r="A4" s="3" t="s">
        <v>103</v>
      </c>
    </row>
    <row r="6" spans="1:57" ht="16.5" x14ac:dyDescent="0.35">
      <c r="A6" t="s">
        <v>0</v>
      </c>
      <c r="B6" t="s">
        <v>114</v>
      </c>
      <c r="C6" t="s">
        <v>113</v>
      </c>
      <c r="D6" t="s">
        <v>162</v>
      </c>
      <c r="E6" t="s">
        <v>18</v>
      </c>
      <c r="F6" t="s">
        <v>78</v>
      </c>
      <c r="G6" t="s">
        <v>9</v>
      </c>
      <c r="H6" t="s">
        <v>20</v>
      </c>
      <c r="I6" t="s">
        <v>21</v>
      </c>
      <c r="J6" t="s">
        <v>10</v>
      </c>
      <c r="K6" t="s">
        <v>79</v>
      </c>
      <c r="L6" t="s">
        <v>7</v>
      </c>
      <c r="M6" t="s">
        <v>15</v>
      </c>
      <c r="N6" t="s">
        <v>80</v>
      </c>
      <c r="O6" t="s">
        <v>16</v>
      </c>
      <c r="P6" t="s">
        <v>81</v>
      </c>
      <c r="Q6" t="s">
        <v>82</v>
      </c>
      <c r="R6" t="s">
        <v>163</v>
      </c>
      <c r="S6" t="s">
        <v>83</v>
      </c>
      <c r="T6" t="s">
        <v>84</v>
      </c>
      <c r="U6" t="s">
        <v>164</v>
      </c>
      <c r="V6" t="s">
        <v>85</v>
      </c>
      <c r="W6" t="s">
        <v>86</v>
      </c>
      <c r="X6" t="s">
        <v>165</v>
      </c>
      <c r="Y6" t="s">
        <v>87</v>
      </c>
      <c r="Z6" t="s">
        <v>88</v>
      </c>
      <c r="AA6" t="s">
        <v>166</v>
      </c>
      <c r="AB6" t="s">
        <v>89</v>
      </c>
      <c r="AC6" t="s">
        <v>90</v>
      </c>
      <c r="AD6" t="s">
        <v>167</v>
      </c>
      <c r="AE6" t="s">
        <v>91</v>
      </c>
      <c r="AF6" t="s">
        <v>92</v>
      </c>
      <c r="AG6" t="s">
        <v>168</v>
      </c>
      <c r="AH6" t="s">
        <v>93</v>
      </c>
      <c r="AI6" t="s">
        <v>94</v>
      </c>
      <c r="AJ6" t="s">
        <v>169</v>
      </c>
      <c r="AK6" t="s">
        <v>95</v>
      </c>
      <c r="AL6" t="s">
        <v>96</v>
      </c>
      <c r="AM6" t="s">
        <v>170</v>
      </c>
      <c r="AN6" t="s">
        <v>97</v>
      </c>
      <c r="AO6" t="s">
        <v>98</v>
      </c>
      <c r="AP6" t="s">
        <v>171</v>
      </c>
      <c r="AQ6" t="s">
        <v>17</v>
      </c>
      <c r="AR6" t="s">
        <v>11</v>
      </c>
      <c r="AS6" t="s">
        <v>99</v>
      </c>
      <c r="AT6" t="s">
        <v>100</v>
      </c>
      <c r="AU6" t="s">
        <v>12</v>
      </c>
      <c r="AV6" t="s">
        <v>13</v>
      </c>
      <c r="AW6" t="s">
        <v>14</v>
      </c>
      <c r="AX6" t="s">
        <v>106</v>
      </c>
      <c r="AY6" t="s">
        <v>142</v>
      </c>
      <c r="AZ6" t="s">
        <v>107</v>
      </c>
      <c r="BA6" t="s">
        <v>108</v>
      </c>
      <c r="BB6" t="s">
        <v>109</v>
      </c>
      <c r="BC6" t="s">
        <v>110</v>
      </c>
      <c r="BD6" t="s">
        <v>111</v>
      </c>
      <c r="BE6" t="s">
        <v>112</v>
      </c>
    </row>
    <row r="7" spans="1:57" x14ac:dyDescent="0.35">
      <c r="A7">
        <v>1815201</v>
      </c>
      <c r="B7" s="6">
        <v>43252.75</v>
      </c>
      <c r="C7" s="17">
        <v>4.8633300000000004</v>
      </c>
      <c r="D7" s="17"/>
      <c r="E7" s="16">
        <v>514</v>
      </c>
      <c r="F7" s="17">
        <v>0.55404100000000001</v>
      </c>
      <c r="G7" s="17"/>
      <c r="H7" s="17">
        <v>15.7326</v>
      </c>
      <c r="I7" s="17">
        <v>250.376</v>
      </c>
      <c r="J7" t="str">
        <f>CHOOSE(1+ABS(ROUND(Table7[[#This Row],[WINDDIR_AVG °AZ]]/45,0)),"N","NE","E","SE","S","SW","W","NW","N")</f>
        <v>W</v>
      </c>
      <c r="K7" s="17">
        <v>5.7903799999999999</v>
      </c>
      <c r="L7" s="17">
        <v>4.66</v>
      </c>
      <c r="M7" s="17"/>
      <c r="N7" s="17">
        <v>30.42</v>
      </c>
      <c r="O7" s="17"/>
      <c r="P7" s="17">
        <v>21.7255</v>
      </c>
      <c r="Q7" s="17">
        <v>0.40050000000000002</v>
      </c>
      <c r="R7" s="17" t="s">
        <v>54</v>
      </c>
      <c r="S7" s="17">
        <v>19.986000000000001</v>
      </c>
      <c r="T7" s="17">
        <v>4.3720000000000002E-2</v>
      </c>
      <c r="U7" s="17" t="s">
        <v>54</v>
      </c>
      <c r="V7" s="17">
        <v>3.59761</v>
      </c>
      <c r="W7" s="17">
        <v>-1.7670000000000002E-2</v>
      </c>
      <c r="X7" s="17" t="s">
        <v>54</v>
      </c>
      <c r="Y7" s="17">
        <v>-0.76860200000000001</v>
      </c>
      <c r="Z7" s="17">
        <v>5.6770000000000001E-2</v>
      </c>
      <c r="AA7" s="17" t="s">
        <v>54</v>
      </c>
      <c r="AB7" s="17">
        <v>1.45198</v>
      </c>
      <c r="AC7" s="17">
        <v>2.9363000000000001</v>
      </c>
      <c r="AD7" s="17" t="s">
        <v>54</v>
      </c>
      <c r="AE7" s="17">
        <v>162.77500000000001</v>
      </c>
      <c r="AF7" s="17">
        <v>2.1800000000000002</v>
      </c>
      <c r="AG7" s="17" t="s">
        <v>54</v>
      </c>
      <c r="AH7" s="17">
        <v>46.350900000000003</v>
      </c>
      <c r="AI7" s="17">
        <v>2.5378699999999998</v>
      </c>
      <c r="AJ7" s="17" t="s">
        <v>54</v>
      </c>
      <c r="AK7" s="17">
        <v>40.930199999999999</v>
      </c>
      <c r="AL7" s="17">
        <v>0.99007699999999998</v>
      </c>
      <c r="AM7" s="17"/>
      <c r="AN7" s="17">
        <v>27.926500000000001</v>
      </c>
      <c r="AO7" s="17">
        <v>372.25</v>
      </c>
      <c r="AP7" s="17"/>
      <c r="AQ7" s="17"/>
      <c r="AR7" s="17">
        <v>2.0655899999999998</v>
      </c>
      <c r="AS7" s="17">
        <v>237.97200000000001</v>
      </c>
      <c r="AT7" s="17">
        <v>115.208</v>
      </c>
      <c r="AU7" s="17">
        <v>69.519499999999994</v>
      </c>
      <c r="AV7" s="17" t="s">
        <v>53</v>
      </c>
      <c r="AW7" s="17"/>
      <c r="AX7" s="17">
        <v>22.530100000000001</v>
      </c>
      <c r="AY7" s="17">
        <v>1190.3800000000001</v>
      </c>
      <c r="AZ7" s="17">
        <v>433.89100000000002</v>
      </c>
      <c r="BA7" s="17">
        <v>92.853200000000001</v>
      </c>
      <c r="BB7" s="17">
        <v>195.523</v>
      </c>
      <c r="BC7" s="17">
        <v>256.351</v>
      </c>
      <c r="BD7" s="17">
        <v>17.014500000000002</v>
      </c>
      <c r="BE7" s="17">
        <v>119.483</v>
      </c>
    </row>
    <row r="8" spans="1:57" x14ac:dyDescent="0.35">
      <c r="A8">
        <v>1815302</v>
      </c>
      <c r="B8" s="6">
        <v>43253.25</v>
      </c>
      <c r="C8" s="17">
        <v>9.0453899999999994</v>
      </c>
      <c r="D8" s="17"/>
      <c r="E8" s="16">
        <v>5200</v>
      </c>
      <c r="F8" s="17">
        <v>0.68127700000000002</v>
      </c>
      <c r="G8" s="17"/>
      <c r="H8" s="17">
        <v>14.51</v>
      </c>
      <c r="I8" s="17">
        <v>239.58</v>
      </c>
      <c r="J8" t="str">
        <f>CHOOSE(1+ABS(ROUND(Table7[[#This Row],[WINDDIR_AVG °AZ]]/45,0)),"N","NE","E","SE","S","SW","W","NW","N")</f>
        <v>SW</v>
      </c>
      <c r="K8" s="17">
        <v>5.5867599999999999</v>
      </c>
      <c r="L8" s="17">
        <v>5.15</v>
      </c>
      <c r="M8" s="17"/>
      <c r="N8" s="17">
        <v>27.28</v>
      </c>
      <c r="O8" s="17"/>
      <c r="P8" s="17">
        <v>7.03024</v>
      </c>
      <c r="Q8" s="17">
        <v>0.44730999999999999</v>
      </c>
      <c r="R8" s="17"/>
      <c r="S8" s="17">
        <v>22.321999999999999</v>
      </c>
      <c r="T8" s="17">
        <v>5.62E-2</v>
      </c>
      <c r="U8" s="17"/>
      <c r="V8" s="17">
        <v>4.6245599999999998</v>
      </c>
      <c r="W8" s="17">
        <v>-2.5000000000000001E-4</v>
      </c>
      <c r="X8" s="17"/>
      <c r="Y8" s="17">
        <v>-1.0874399999999999E-2</v>
      </c>
      <c r="Z8" s="17">
        <v>5.0319999999999997E-2</v>
      </c>
      <c r="AA8" s="17"/>
      <c r="AB8" s="17">
        <v>1.28701</v>
      </c>
      <c r="AC8" s="17">
        <v>5.0998999999999999</v>
      </c>
      <c r="AD8" s="17"/>
      <c r="AE8" s="17">
        <v>282.71499999999997</v>
      </c>
      <c r="AF8" s="17">
        <v>2.44</v>
      </c>
      <c r="AG8" s="17"/>
      <c r="AH8" s="17">
        <v>51.878999999999998</v>
      </c>
      <c r="AI8" s="17">
        <v>3.0826500000000001</v>
      </c>
      <c r="AJ8" s="17"/>
      <c r="AK8" s="17">
        <v>49.716200000000001</v>
      </c>
      <c r="AL8" s="17">
        <v>0.93034700000000004</v>
      </c>
      <c r="AM8" s="17"/>
      <c r="AN8" s="17">
        <v>26.241700000000002</v>
      </c>
      <c r="AO8" s="17">
        <v>495.75</v>
      </c>
      <c r="AP8" s="17"/>
      <c r="AQ8" s="17"/>
      <c r="AR8" s="17">
        <v>2.5064899999999999</v>
      </c>
      <c r="AS8" s="17">
        <v>320.42099999999999</v>
      </c>
      <c r="AT8" s="17">
        <v>127.837</v>
      </c>
      <c r="AU8" s="17">
        <v>85.925700000000006</v>
      </c>
      <c r="AV8" s="17" t="s">
        <v>53</v>
      </c>
      <c r="AW8" s="17"/>
      <c r="AX8" s="17">
        <v>32.718800000000002</v>
      </c>
      <c r="AY8" s="17">
        <v>1644.68</v>
      </c>
      <c r="AZ8" s="17">
        <v>773.30600000000004</v>
      </c>
      <c r="BA8" s="17">
        <v>90.845500000000001</v>
      </c>
      <c r="BB8" s="17">
        <v>164.99799999999999</v>
      </c>
      <c r="BC8" s="17">
        <v>304.536</v>
      </c>
      <c r="BD8" s="17">
        <v>0</v>
      </c>
      <c r="BE8" s="17">
        <v>122.536</v>
      </c>
    </row>
    <row r="9" spans="1:57" x14ac:dyDescent="0.35">
      <c r="A9">
        <v>1815303</v>
      </c>
      <c r="B9" s="6">
        <v>43253.75</v>
      </c>
      <c r="C9" s="17">
        <v>4.8837999999999999</v>
      </c>
      <c r="D9" s="17"/>
      <c r="E9" s="16">
        <v>2049</v>
      </c>
      <c r="F9" s="17">
        <v>0.48601499999999997</v>
      </c>
      <c r="G9" s="17"/>
      <c r="H9" s="17">
        <v>10.729699999999999</v>
      </c>
      <c r="I9" s="17">
        <v>196.86199999999999</v>
      </c>
      <c r="J9" t="str">
        <f>CHOOSE(1+ABS(ROUND(Table7[[#This Row],[WINDDIR_AVG °AZ]]/45,0)),"N","NE","E","SE","S","SW","W","NW","N")</f>
        <v>S</v>
      </c>
      <c r="K9" s="17">
        <v>7.1818</v>
      </c>
      <c r="L9" s="17">
        <v>4.71</v>
      </c>
      <c r="M9" s="17"/>
      <c r="N9" s="17">
        <v>20.079999999999998</v>
      </c>
      <c r="O9" s="17"/>
      <c r="P9" s="17">
        <v>19.3629</v>
      </c>
      <c r="Q9" s="17">
        <v>0.11430999999999999</v>
      </c>
      <c r="R9" s="17"/>
      <c r="S9" s="17">
        <v>5.7043799999999996</v>
      </c>
      <c r="T9" s="17">
        <v>3.499E-2</v>
      </c>
      <c r="U9" s="17"/>
      <c r="V9" s="17">
        <v>2.8792399999999998</v>
      </c>
      <c r="W9" s="17">
        <v>-1.6639999999999999E-2</v>
      </c>
      <c r="X9" s="17"/>
      <c r="Y9" s="17">
        <v>-0.72379899999999997</v>
      </c>
      <c r="Z9" s="17">
        <v>2.0879999999999999E-2</v>
      </c>
      <c r="AA9" s="17"/>
      <c r="AB9" s="17">
        <v>0.53403900000000004</v>
      </c>
      <c r="AC9" s="17">
        <v>0.49969999999999998</v>
      </c>
      <c r="AD9" s="17"/>
      <c r="AE9" s="17">
        <v>27.7011</v>
      </c>
      <c r="AF9" s="17">
        <v>0.83799999999999997</v>
      </c>
      <c r="AG9" s="17"/>
      <c r="AH9" s="17">
        <v>17.817499999999999</v>
      </c>
      <c r="AI9" s="17">
        <v>0.98326000000000002</v>
      </c>
      <c r="AJ9" s="17"/>
      <c r="AK9" s="17">
        <v>15.857799999999999</v>
      </c>
      <c r="AL9" s="17">
        <v>0.89410100000000003</v>
      </c>
      <c r="AM9" s="17"/>
      <c r="AN9" s="17">
        <v>25.2193</v>
      </c>
      <c r="AO9" s="17">
        <v>437.66699999999997</v>
      </c>
      <c r="AP9" s="17"/>
      <c r="AQ9" s="17"/>
      <c r="AR9" s="17">
        <v>1.75285</v>
      </c>
      <c r="AS9" s="17">
        <v>103.233</v>
      </c>
      <c r="AT9" s="17">
        <v>58.894599999999997</v>
      </c>
      <c r="AU9" s="17">
        <v>54.695900000000002</v>
      </c>
      <c r="AV9" s="17" t="s">
        <v>53</v>
      </c>
      <c r="AW9" s="17"/>
      <c r="AX9" s="17">
        <v>0</v>
      </c>
      <c r="AY9" s="17">
        <v>1108.6400000000001</v>
      </c>
      <c r="AZ9" s="17">
        <v>386.53800000000001</v>
      </c>
      <c r="BA9" s="17">
        <v>64.213300000000004</v>
      </c>
      <c r="BB9" s="17">
        <v>115.004</v>
      </c>
      <c r="BC9" s="17">
        <v>106.06699999999999</v>
      </c>
      <c r="BD9" s="17">
        <v>0</v>
      </c>
      <c r="BE9" s="17">
        <v>69.637200000000007</v>
      </c>
    </row>
    <row r="10" spans="1:57" x14ac:dyDescent="0.35">
      <c r="A10">
        <v>1815701</v>
      </c>
      <c r="B10" s="6">
        <v>43257.75</v>
      </c>
      <c r="C10" s="17">
        <v>3.83731</v>
      </c>
      <c r="D10" s="17"/>
      <c r="E10" s="29" t="s">
        <v>151</v>
      </c>
      <c r="F10" s="17">
        <v>0.203601</v>
      </c>
      <c r="G10" s="17"/>
      <c r="H10" s="17">
        <v>4.8490700000000002</v>
      </c>
      <c r="I10" s="17">
        <v>304.39800000000002</v>
      </c>
      <c r="J10" t="str">
        <f>CHOOSE(1+ABS(ROUND(Table7[[#This Row],[WINDDIR_AVG °AZ]]/45,0)),"N","NE","E","SE","S","SW","W","NW","N")</f>
        <v>NW</v>
      </c>
      <c r="K10" s="17">
        <v>4.2380100000000001</v>
      </c>
      <c r="L10" s="17"/>
      <c r="M10" s="17"/>
      <c r="N10" s="17"/>
      <c r="O10" s="17"/>
      <c r="P10" s="17"/>
      <c r="Q10" s="17">
        <v>0.11569</v>
      </c>
      <c r="R10" s="17"/>
      <c r="S10" s="17">
        <v>5.7732400000000004</v>
      </c>
      <c r="T10" s="17">
        <v>1.7899999999999999E-2</v>
      </c>
      <c r="U10" s="17"/>
      <c r="V10" s="17">
        <v>1.47295</v>
      </c>
      <c r="W10" s="17">
        <v>0.10263</v>
      </c>
      <c r="X10" s="17"/>
      <c r="Y10" s="17">
        <v>4.4641500000000001</v>
      </c>
      <c r="Z10" s="17">
        <v>2.9850000000000002E-2</v>
      </c>
      <c r="AA10" s="17"/>
      <c r="AB10" s="17">
        <v>0.76346000000000003</v>
      </c>
      <c r="AC10" s="17">
        <v>5.0998999999999999</v>
      </c>
      <c r="AD10" s="17"/>
      <c r="AE10" s="17">
        <v>282.71499999999997</v>
      </c>
      <c r="AF10" s="17">
        <v>0.53500000000000003</v>
      </c>
      <c r="AG10" s="17"/>
      <c r="AH10" s="17">
        <v>11.3751</v>
      </c>
      <c r="AI10" s="17">
        <v>0.81938</v>
      </c>
      <c r="AJ10" s="17"/>
      <c r="AK10" s="17">
        <v>13.2148</v>
      </c>
      <c r="AL10" s="17">
        <v>0.95109699999999997</v>
      </c>
      <c r="AM10" s="17"/>
      <c r="AN10" s="17">
        <v>26.827000000000002</v>
      </c>
      <c r="AO10" s="17">
        <v>242.5</v>
      </c>
      <c r="AP10" s="17"/>
      <c r="AQ10" s="17" t="s">
        <v>172</v>
      </c>
      <c r="AR10" s="17">
        <v>6.2609300000000001</v>
      </c>
      <c r="AS10" s="17">
        <v>321.91699999999997</v>
      </c>
      <c r="AT10" s="17">
        <v>51.416899999999998</v>
      </c>
      <c r="AU10" s="17">
        <v>144.911</v>
      </c>
      <c r="AV10" s="17" t="s">
        <v>53</v>
      </c>
      <c r="AW10" s="17" t="s">
        <v>77</v>
      </c>
      <c r="AX10" s="17">
        <v>0</v>
      </c>
      <c r="AY10" s="17">
        <v>528.64599999999996</v>
      </c>
      <c r="AZ10" s="17">
        <v>147.13399999999999</v>
      </c>
      <c r="BA10" s="17">
        <v>44.485599999999998</v>
      </c>
      <c r="BB10" s="17">
        <v>32.901299999999999</v>
      </c>
      <c r="BC10" s="17">
        <v>69.349699999999999</v>
      </c>
      <c r="BD10" s="17">
        <v>0</v>
      </c>
      <c r="BE10" s="17">
        <v>28.262</v>
      </c>
    </row>
    <row r="11" spans="1:57" x14ac:dyDescent="0.35">
      <c r="A11">
        <v>1815801</v>
      </c>
      <c r="B11" s="6">
        <v>43258.75</v>
      </c>
      <c r="C11" s="17">
        <v>4.7764899999999999</v>
      </c>
      <c r="D11" s="17"/>
      <c r="E11" s="16">
        <v>85</v>
      </c>
      <c r="F11" s="17">
        <v>0.41312700000000002</v>
      </c>
      <c r="G11" s="17"/>
      <c r="H11" s="17">
        <v>4.4940699999999998</v>
      </c>
      <c r="I11" s="17">
        <v>251.464</v>
      </c>
      <c r="J11" t="str">
        <f>CHOOSE(1+ABS(ROUND(Table7[[#This Row],[WINDDIR_AVG °AZ]]/45,0)),"N","NE","E","SE","S","SW","W","NW","N")</f>
        <v>W</v>
      </c>
      <c r="K11" s="17">
        <v>6.3830799999999996</v>
      </c>
      <c r="L11" s="17"/>
      <c r="M11" s="17"/>
      <c r="N11" s="17"/>
      <c r="O11" s="17"/>
      <c r="P11" s="17"/>
      <c r="Q11" s="17">
        <v>0.43723000000000001</v>
      </c>
      <c r="R11" s="17"/>
      <c r="S11" s="17">
        <v>21.818999999999999</v>
      </c>
      <c r="T11" s="17">
        <v>7.6230000000000006E-2</v>
      </c>
      <c r="U11" s="17"/>
      <c r="V11" s="17">
        <v>6.27278</v>
      </c>
      <c r="W11" s="17">
        <v>5.3600000000000002E-3</v>
      </c>
      <c r="X11" s="17"/>
      <c r="Y11" s="17">
        <v>0.23314699999999999</v>
      </c>
      <c r="Z11" s="17">
        <v>0.10804</v>
      </c>
      <c r="AA11" s="17"/>
      <c r="AB11" s="17">
        <v>2.76329</v>
      </c>
      <c r="AC11" s="17">
        <v>0.49969999999999998</v>
      </c>
      <c r="AD11" s="17"/>
      <c r="AE11" s="17">
        <v>27.7011</v>
      </c>
      <c r="AF11" s="17">
        <v>2.42</v>
      </c>
      <c r="AG11" s="17"/>
      <c r="AH11" s="17">
        <v>51.453800000000001</v>
      </c>
      <c r="AI11" s="17">
        <v>2.9497800000000001</v>
      </c>
      <c r="AJ11" s="17"/>
      <c r="AK11" s="17">
        <v>47.573300000000003</v>
      </c>
      <c r="AL11" s="17">
        <v>0.84504500000000005</v>
      </c>
      <c r="AM11" s="17"/>
      <c r="AN11" s="17">
        <v>23.835599999999999</v>
      </c>
      <c r="AO11" s="17">
        <v>639.5</v>
      </c>
      <c r="AP11" s="17"/>
      <c r="AQ11" s="17"/>
      <c r="AR11" s="17">
        <v>0.50922500000000004</v>
      </c>
      <c r="AS11" s="17">
        <v>62.564700000000002</v>
      </c>
      <c r="AT11" s="17">
        <v>122.863</v>
      </c>
      <c r="AU11" s="17">
        <v>-65.036799999999999</v>
      </c>
      <c r="AV11" s="17" t="s">
        <v>53</v>
      </c>
      <c r="AW11" s="17" t="s">
        <v>77</v>
      </c>
      <c r="AX11" s="17">
        <v>27.238299999999999</v>
      </c>
      <c r="AY11" s="17">
        <v>1058.82</v>
      </c>
      <c r="AZ11" s="17">
        <v>371.87700000000001</v>
      </c>
      <c r="BA11" s="17">
        <v>120.038</v>
      </c>
      <c r="BB11" s="17">
        <v>206.71700000000001</v>
      </c>
      <c r="BC11" s="17">
        <v>368.52499999999998</v>
      </c>
      <c r="BD11" s="17">
        <v>18.383199999999999</v>
      </c>
      <c r="BE11" s="17">
        <v>77.259299999999996</v>
      </c>
    </row>
    <row r="12" spans="1:57" x14ac:dyDescent="0.35">
      <c r="A12">
        <v>1815902</v>
      </c>
      <c r="B12" s="6">
        <v>43259.25</v>
      </c>
      <c r="C12" s="17">
        <v>3.0259299999999998</v>
      </c>
      <c r="D12" s="17"/>
      <c r="E12" s="16">
        <v>1369</v>
      </c>
      <c r="F12" s="17">
        <v>0.49366100000000002</v>
      </c>
      <c r="G12" s="17"/>
      <c r="H12" s="17">
        <v>7.0421800000000001</v>
      </c>
      <c r="I12" s="17">
        <v>317.72399999999999</v>
      </c>
      <c r="J12" t="str">
        <f>CHOOSE(1+ABS(ROUND(Table7[[#This Row],[WINDDIR_AVG °AZ]]/45,0)),"N","NE","E","SE","S","SW","W","NW","N")</f>
        <v>NW</v>
      </c>
      <c r="K12" s="17">
        <v>10.9476</v>
      </c>
      <c r="L12" s="17"/>
      <c r="M12" s="17"/>
      <c r="N12" s="17"/>
      <c r="O12" s="17"/>
      <c r="P12" s="17"/>
      <c r="Q12" s="17">
        <v>0.62331000000000003</v>
      </c>
      <c r="R12" s="17"/>
      <c r="S12" s="17">
        <v>31.104800000000001</v>
      </c>
      <c r="T12" s="17">
        <v>9.1560000000000002E-2</v>
      </c>
      <c r="U12" s="17"/>
      <c r="V12" s="17">
        <v>7.5342500000000001</v>
      </c>
      <c r="W12" s="17">
        <v>-1.379E-2</v>
      </c>
      <c r="X12" s="17"/>
      <c r="Y12" s="17">
        <v>-0.599831</v>
      </c>
      <c r="Z12" s="17">
        <v>6.762E-2</v>
      </c>
      <c r="AA12" s="17"/>
      <c r="AB12" s="17">
        <v>1.72949</v>
      </c>
      <c r="AC12" s="17">
        <v>0.66839999999999999</v>
      </c>
      <c r="AD12" s="17"/>
      <c r="AE12" s="17">
        <v>37.053100000000001</v>
      </c>
      <c r="AF12" s="17">
        <v>2.97</v>
      </c>
      <c r="AG12" s="17"/>
      <c r="AH12" s="17">
        <v>63.147799999999997</v>
      </c>
      <c r="AI12" s="17">
        <v>3.1269399999999998</v>
      </c>
      <c r="AJ12" s="17"/>
      <c r="AK12" s="17">
        <v>50.430500000000002</v>
      </c>
      <c r="AL12" s="17">
        <v>0.96667700000000001</v>
      </c>
      <c r="AM12" s="17"/>
      <c r="AN12" s="17">
        <v>27.266500000000001</v>
      </c>
      <c r="AO12" s="17">
        <v>548.08299999999997</v>
      </c>
      <c r="AP12" s="17"/>
      <c r="AQ12" s="17"/>
      <c r="AR12" s="17">
        <v>0.69274500000000006</v>
      </c>
      <c r="AS12" s="17">
        <v>97.569500000000005</v>
      </c>
      <c r="AT12" s="17">
        <v>140.845</v>
      </c>
      <c r="AU12" s="17">
        <v>-36.302599999999998</v>
      </c>
      <c r="AV12" s="17" t="s">
        <v>53</v>
      </c>
      <c r="AW12" s="17" t="s">
        <v>77</v>
      </c>
      <c r="AX12" s="17">
        <v>30.015799999999999</v>
      </c>
      <c r="AY12" s="17">
        <v>1787.59</v>
      </c>
      <c r="AZ12" s="17">
        <v>645.51599999999996</v>
      </c>
      <c r="BA12" s="17">
        <v>63.930799999999998</v>
      </c>
      <c r="BB12" s="17">
        <v>123.827</v>
      </c>
      <c r="BC12" s="17">
        <v>240.06100000000001</v>
      </c>
      <c r="BD12" s="17">
        <v>16.089099999999998</v>
      </c>
      <c r="BE12" s="17">
        <v>101.48</v>
      </c>
    </row>
    <row r="13" spans="1:57" x14ac:dyDescent="0.35">
      <c r="A13">
        <v>1816004</v>
      </c>
      <c r="B13" s="6">
        <v>43260.25</v>
      </c>
      <c r="C13" s="17">
        <v>2.1868699999999999</v>
      </c>
      <c r="D13" s="17"/>
      <c r="E13" s="16">
        <v>647</v>
      </c>
      <c r="F13" s="17">
        <v>0.31234699999999999</v>
      </c>
      <c r="G13" s="17"/>
      <c r="H13" s="17">
        <v>6.3226399999999998</v>
      </c>
      <c r="I13" s="17">
        <v>290.40199999999999</v>
      </c>
      <c r="J13" t="str">
        <f>CHOOSE(1+ABS(ROUND(Table7[[#This Row],[WINDDIR_AVG °AZ]]/45,0)),"N","NE","E","SE","S","SW","W","NW","N")</f>
        <v>W</v>
      </c>
      <c r="K13" s="17">
        <v>11.806699999999999</v>
      </c>
      <c r="L13" s="17"/>
      <c r="M13" s="17"/>
      <c r="N13" s="17"/>
      <c r="O13" s="17"/>
      <c r="P13" s="17"/>
      <c r="Q13" s="17">
        <v>1.5994900000000001</v>
      </c>
      <c r="R13" s="17"/>
      <c r="S13" s="17">
        <v>79.818899999999999</v>
      </c>
      <c r="T13" s="17">
        <v>0.10387</v>
      </c>
      <c r="U13" s="17"/>
      <c r="V13" s="17">
        <v>8.5472099999999998</v>
      </c>
      <c r="W13" s="17">
        <v>-9.1599999999999997E-3</v>
      </c>
      <c r="X13" s="17"/>
      <c r="Y13" s="17">
        <v>-0.39843800000000001</v>
      </c>
      <c r="Z13" s="17">
        <v>0.20412</v>
      </c>
      <c r="AA13" s="17"/>
      <c r="AB13" s="17">
        <v>5.2206900000000003</v>
      </c>
      <c r="AC13" s="17">
        <v>5.4733000000000001</v>
      </c>
      <c r="AD13" s="17"/>
      <c r="AE13" s="17">
        <v>303.41500000000002</v>
      </c>
      <c r="AF13" s="17">
        <v>2.3199999999999998</v>
      </c>
      <c r="AG13" s="17"/>
      <c r="AH13" s="17">
        <v>49.327599999999997</v>
      </c>
      <c r="AI13" s="17">
        <v>5.1820399999999998</v>
      </c>
      <c r="AJ13" s="17"/>
      <c r="AK13" s="17">
        <v>83.574700000000007</v>
      </c>
      <c r="AL13" s="17">
        <v>0.85536000000000001</v>
      </c>
      <c r="AM13" s="17"/>
      <c r="AN13" s="17">
        <v>24.1266</v>
      </c>
      <c r="AO13" s="17">
        <v>796.91700000000003</v>
      </c>
      <c r="AP13" s="17"/>
      <c r="AQ13" s="17"/>
      <c r="AR13" s="17">
        <v>2.5456699999999999</v>
      </c>
      <c r="AS13" s="17">
        <v>399.74299999999999</v>
      </c>
      <c r="AT13" s="17">
        <v>157.029</v>
      </c>
      <c r="AU13" s="17">
        <v>87.186300000000003</v>
      </c>
      <c r="AV13" s="17" t="s">
        <v>53</v>
      </c>
      <c r="AW13" s="17" t="s">
        <v>77</v>
      </c>
      <c r="AX13" s="17">
        <v>34.0916</v>
      </c>
      <c r="AY13" s="17">
        <v>2087.66</v>
      </c>
      <c r="AZ13" s="17">
        <v>1054.78</v>
      </c>
      <c r="BA13" s="17">
        <v>107.98699999999999</v>
      </c>
      <c r="BB13" s="17">
        <v>395.36700000000002</v>
      </c>
      <c r="BC13" s="17">
        <v>441.46100000000001</v>
      </c>
      <c r="BD13" s="17">
        <v>20.5459</v>
      </c>
      <c r="BE13" s="17">
        <v>169.48400000000001</v>
      </c>
    </row>
    <row r="14" spans="1:57" x14ac:dyDescent="0.35">
      <c r="A14">
        <v>1816005</v>
      </c>
      <c r="B14" s="6">
        <v>43260.75</v>
      </c>
      <c r="C14" s="17">
        <v>0.61666699999999997</v>
      </c>
      <c r="D14" s="17"/>
      <c r="E14" s="16">
        <v>119</v>
      </c>
      <c r="F14" s="17">
        <v>0.26961000000000002</v>
      </c>
      <c r="G14" s="17"/>
      <c r="H14" s="17">
        <v>6.6987800000000002</v>
      </c>
      <c r="I14" s="17">
        <v>280.60700000000003</v>
      </c>
      <c r="J14" t="str">
        <f>CHOOSE(1+ABS(ROUND(Table7[[#This Row],[WINDDIR_AVG °AZ]]/45,0)),"N","NE","E","SE","S","SW","W","NW","N")</f>
        <v>W</v>
      </c>
      <c r="K14" s="17">
        <v>12.746</v>
      </c>
      <c r="L14" s="17"/>
      <c r="M14" s="17"/>
      <c r="N14" s="17"/>
      <c r="O14" s="17"/>
      <c r="P14" s="17"/>
      <c r="Q14" s="17">
        <v>1.67347</v>
      </c>
      <c r="R14" s="17"/>
      <c r="S14" s="17">
        <v>83.5107</v>
      </c>
      <c r="T14" s="17">
        <v>6.8809999999999996E-2</v>
      </c>
      <c r="U14" s="17"/>
      <c r="V14" s="17">
        <v>5.66221</v>
      </c>
      <c r="W14" s="17">
        <v>-1.196E-2</v>
      </c>
      <c r="X14" s="17"/>
      <c r="Y14" s="17">
        <v>-0.520231</v>
      </c>
      <c r="Z14" s="17">
        <v>0.22384999999999999</v>
      </c>
      <c r="AA14" s="17"/>
      <c r="AB14" s="17">
        <v>5.7253100000000003</v>
      </c>
      <c r="AC14" s="17">
        <v>8.5641999999999996</v>
      </c>
      <c r="AD14" s="17"/>
      <c r="AE14" s="17">
        <v>474.76</v>
      </c>
      <c r="AF14" s="17">
        <v>2.02</v>
      </c>
      <c r="AG14" s="17"/>
      <c r="AH14" s="17">
        <v>42.948999999999998</v>
      </c>
      <c r="AI14" s="17">
        <v>3.81345</v>
      </c>
      <c r="AJ14" s="17"/>
      <c r="AK14" s="17">
        <v>61.502400000000002</v>
      </c>
      <c r="AL14" s="17">
        <v>1.5971500000000001</v>
      </c>
      <c r="AM14" s="17"/>
      <c r="AN14" s="17">
        <v>45.049900000000001</v>
      </c>
      <c r="AO14" s="17">
        <v>940</v>
      </c>
      <c r="AP14" s="17"/>
      <c r="AQ14" s="17"/>
      <c r="AR14" s="17">
        <v>3.8156699999999999</v>
      </c>
      <c r="AS14" s="17">
        <v>570.447</v>
      </c>
      <c r="AT14" s="17">
        <v>149.501</v>
      </c>
      <c r="AU14" s="17">
        <v>116.938</v>
      </c>
      <c r="AV14" s="17" t="s">
        <v>53</v>
      </c>
      <c r="AW14" s="17" t="s">
        <v>77</v>
      </c>
      <c r="AX14" s="17">
        <v>0</v>
      </c>
      <c r="AY14" s="17">
        <v>3186.38</v>
      </c>
      <c r="AZ14" s="17">
        <v>1650.89</v>
      </c>
      <c r="BA14" s="17">
        <v>110.29900000000001</v>
      </c>
      <c r="BB14" s="17">
        <v>518.48699999999997</v>
      </c>
      <c r="BC14" s="17">
        <v>490.791</v>
      </c>
      <c r="BD14" s="17">
        <v>0</v>
      </c>
      <c r="BE14" s="17">
        <v>190.32300000000001</v>
      </c>
    </row>
    <row r="15" spans="1:57" x14ac:dyDescent="0.35">
      <c r="A15">
        <v>1816901</v>
      </c>
      <c r="B15" s="6">
        <v>43269.75</v>
      </c>
      <c r="C15" s="17">
        <v>7.5402500000000003</v>
      </c>
      <c r="D15" s="17"/>
      <c r="E15" s="16">
        <v>547</v>
      </c>
      <c r="F15" s="17">
        <v>0.35058299999999998</v>
      </c>
      <c r="G15" s="17"/>
      <c r="H15" s="17">
        <v>17.0078</v>
      </c>
      <c r="I15" s="17">
        <v>264.57</v>
      </c>
      <c r="J15" t="str">
        <f>CHOOSE(1+ABS(ROUND(Table7[[#This Row],[WINDDIR_AVG °AZ]]/45,0)),"N","NE","E","SE","S","SW","W","NW","N")</f>
        <v>W</v>
      </c>
      <c r="K15" s="17">
        <v>12.726000000000001</v>
      </c>
      <c r="L15" s="17">
        <v>4.57</v>
      </c>
      <c r="M15" s="17"/>
      <c r="N15" s="17">
        <v>94.76</v>
      </c>
      <c r="O15" s="17"/>
      <c r="P15" s="17">
        <v>26.728200000000001</v>
      </c>
      <c r="Q15" s="17">
        <v>1.1525000000000001</v>
      </c>
      <c r="R15" s="17"/>
      <c r="S15" s="17">
        <v>57.512900000000002</v>
      </c>
      <c r="T15" s="17">
        <v>0.251</v>
      </c>
      <c r="U15" s="17"/>
      <c r="V15" s="17">
        <v>20.654199999999999</v>
      </c>
      <c r="W15" s="17">
        <v>0.31258999999999998</v>
      </c>
      <c r="X15" s="17"/>
      <c r="Y15" s="17">
        <v>13.5969</v>
      </c>
      <c r="Z15" s="17">
        <v>0.26505000000000001</v>
      </c>
      <c r="AA15" s="17"/>
      <c r="AB15" s="17">
        <v>6.7790699999999999</v>
      </c>
      <c r="AC15" s="17">
        <v>13.9087</v>
      </c>
      <c r="AD15" s="17"/>
      <c r="AE15" s="17">
        <v>771.03499999999997</v>
      </c>
      <c r="AF15" s="17">
        <v>9.01</v>
      </c>
      <c r="AG15" s="17"/>
      <c r="AH15" s="17">
        <v>191.57</v>
      </c>
      <c r="AI15" s="17">
        <v>8.7696100000000001</v>
      </c>
      <c r="AJ15" s="17"/>
      <c r="AK15" s="17">
        <v>141.434</v>
      </c>
      <c r="AL15" s="17">
        <v>1.9407700000000001</v>
      </c>
      <c r="AM15" s="17"/>
      <c r="AN15" s="17">
        <v>54.742199999999997</v>
      </c>
      <c r="AO15" s="17">
        <v>1617.5</v>
      </c>
      <c r="AP15" s="17"/>
      <c r="AQ15" s="17"/>
      <c r="AR15" s="17">
        <v>2.30132</v>
      </c>
      <c r="AS15" s="17">
        <v>892.327</v>
      </c>
      <c r="AT15" s="17">
        <v>387.74599999999998</v>
      </c>
      <c r="AU15" s="17">
        <v>78.836299999999994</v>
      </c>
      <c r="AV15" s="17" t="s">
        <v>53</v>
      </c>
      <c r="AW15" s="17"/>
      <c r="AX15" s="17">
        <v>184.92</v>
      </c>
      <c r="AY15" s="17">
        <v>4882.75</v>
      </c>
      <c r="AZ15" s="17">
        <v>2361.8000000000002</v>
      </c>
      <c r="BA15" s="17">
        <v>186.37</v>
      </c>
      <c r="BB15" s="17">
        <v>389.21300000000002</v>
      </c>
      <c r="BC15" s="17">
        <v>1013.37</v>
      </c>
      <c r="BD15" s="17">
        <v>88.173699999999997</v>
      </c>
      <c r="BE15" s="17">
        <v>287.90699999999998</v>
      </c>
    </row>
    <row r="16" spans="1:57" x14ac:dyDescent="0.35">
      <c r="A16">
        <v>1817203</v>
      </c>
      <c r="B16" s="6">
        <v>43272.25</v>
      </c>
      <c r="C16" s="17">
        <v>2.3669799999999999</v>
      </c>
      <c r="D16" s="17"/>
      <c r="E16" s="16">
        <v>502</v>
      </c>
      <c r="F16" s="17">
        <v>0.246864</v>
      </c>
      <c r="G16" s="17"/>
      <c r="H16" s="17">
        <v>8.5890299999999993</v>
      </c>
      <c r="I16" s="17">
        <v>307.81099999999998</v>
      </c>
      <c r="J16" t="str">
        <f>CHOOSE(1+ABS(ROUND(Table7[[#This Row],[WINDDIR_AVG °AZ]]/45,0)),"N","NE","E","SE","S","SW","W","NW","N")</f>
        <v>NW</v>
      </c>
      <c r="K16" s="17">
        <v>9.9834099999999992</v>
      </c>
      <c r="L16" s="17">
        <v>4.1900000000000004</v>
      </c>
      <c r="M16" s="17"/>
      <c r="N16" s="17">
        <v>53.42</v>
      </c>
      <c r="O16" s="17"/>
      <c r="P16" s="17">
        <v>64.116600000000005</v>
      </c>
      <c r="Q16" s="17">
        <v>0.77561999999999998</v>
      </c>
      <c r="R16" s="17"/>
      <c r="S16" s="17">
        <v>38.705500000000001</v>
      </c>
      <c r="T16" s="17">
        <v>7.1209999999999996E-2</v>
      </c>
      <c r="U16" s="17"/>
      <c r="V16" s="17">
        <v>5.8597000000000001</v>
      </c>
      <c r="W16" s="17">
        <v>-1.31E-3</v>
      </c>
      <c r="X16" s="17"/>
      <c r="Y16" s="17">
        <v>-5.6981799999999999E-2</v>
      </c>
      <c r="Z16" s="17">
        <v>0.15154000000000001</v>
      </c>
      <c r="AA16" s="17"/>
      <c r="AB16" s="17">
        <v>3.8758699999999999</v>
      </c>
      <c r="AC16" s="17">
        <v>3.9666000000000001</v>
      </c>
      <c r="AD16" s="17"/>
      <c r="AE16" s="17">
        <v>219.89</v>
      </c>
      <c r="AF16" s="17">
        <v>3.21</v>
      </c>
      <c r="AG16" s="17"/>
      <c r="AH16" s="17">
        <v>68.250699999999995</v>
      </c>
      <c r="AI16" s="17">
        <v>2.4537200000000001</v>
      </c>
      <c r="AJ16" s="17"/>
      <c r="AK16" s="17">
        <v>39.573</v>
      </c>
      <c r="AL16" s="17">
        <v>1.6946399999999999</v>
      </c>
      <c r="AM16" s="17"/>
      <c r="AN16" s="17">
        <v>47.799500000000002</v>
      </c>
      <c r="AO16" s="17">
        <v>1427.5</v>
      </c>
      <c r="AP16" s="17"/>
      <c r="AQ16" s="17"/>
      <c r="AR16" s="17">
        <v>2.14547</v>
      </c>
      <c r="AS16" s="17">
        <v>333.88400000000001</v>
      </c>
      <c r="AT16" s="17">
        <v>155.62299999999999</v>
      </c>
      <c r="AU16" s="17">
        <v>72.832899999999995</v>
      </c>
      <c r="AV16" s="17" t="s">
        <v>53</v>
      </c>
      <c r="AW16" s="17"/>
      <c r="AX16" s="17">
        <v>35.4758</v>
      </c>
      <c r="AY16" s="17">
        <v>3299.96</v>
      </c>
      <c r="AZ16" s="17">
        <v>1867.75</v>
      </c>
      <c r="BA16" s="17">
        <v>143.34299999999999</v>
      </c>
      <c r="BB16" s="17">
        <v>509.55700000000002</v>
      </c>
      <c r="BC16" s="17">
        <v>498.38099999999997</v>
      </c>
      <c r="BD16" s="17">
        <v>65.656899999999993</v>
      </c>
      <c r="BE16" s="17">
        <v>164.12200000000001</v>
      </c>
    </row>
    <row r="17" spans="1:57" x14ac:dyDescent="0.35">
      <c r="A17">
        <v>1817606</v>
      </c>
      <c r="B17" s="6">
        <v>43276.25</v>
      </c>
      <c r="C17" s="17">
        <v>4.7279299999999997</v>
      </c>
      <c r="D17" s="17"/>
      <c r="E17" s="16">
        <v>1643</v>
      </c>
      <c r="F17" s="17">
        <v>0.50894300000000003</v>
      </c>
      <c r="G17" s="17"/>
      <c r="H17" s="17">
        <v>7.2204800000000002</v>
      </c>
      <c r="I17" s="17">
        <v>311.74599999999998</v>
      </c>
      <c r="J17" t="str">
        <f>CHOOSE(1+ABS(ROUND(Table7[[#This Row],[WINDDIR_AVG °AZ]]/45,0)),"N","NE","E","SE","S","SW","W","NW","N")</f>
        <v>NW</v>
      </c>
      <c r="K17" s="17">
        <v>8.5788499999999992</v>
      </c>
      <c r="L17" s="17">
        <v>4.4649999999999999</v>
      </c>
      <c r="M17" s="17"/>
      <c r="N17" s="17">
        <v>22.7</v>
      </c>
      <c r="O17" s="17"/>
      <c r="P17" s="17">
        <v>34.038499999999999</v>
      </c>
      <c r="Q17" s="17">
        <v>1.891E-2</v>
      </c>
      <c r="R17" s="17"/>
      <c r="S17" s="17">
        <v>0.94366000000000005</v>
      </c>
      <c r="T17" s="17">
        <v>5.79E-3</v>
      </c>
      <c r="U17" s="17"/>
      <c r="V17" s="17">
        <v>0.47644500000000001</v>
      </c>
      <c r="W17" s="17">
        <v>-8.8699999999999994E-3</v>
      </c>
      <c r="X17" s="17"/>
      <c r="Y17" s="17">
        <v>-0.38582300000000003</v>
      </c>
      <c r="Z17" s="17">
        <v>1.9970000000000002E-2</v>
      </c>
      <c r="AA17" s="17"/>
      <c r="AB17" s="17">
        <v>0.510764</v>
      </c>
      <c r="AC17" s="17">
        <v>0.35289999999999999</v>
      </c>
      <c r="AD17" s="17"/>
      <c r="AE17" s="17">
        <v>19.563199999999998</v>
      </c>
      <c r="AF17" s="17">
        <v>0.83</v>
      </c>
      <c r="AG17" s="17"/>
      <c r="AH17" s="17">
        <v>17.647400000000001</v>
      </c>
      <c r="AI17" s="17">
        <v>0.77508999999999995</v>
      </c>
      <c r="AJ17" s="17"/>
      <c r="AK17" s="17">
        <v>12.500500000000001</v>
      </c>
      <c r="AL17" s="17">
        <v>0.80385399999999996</v>
      </c>
      <c r="AM17" s="17"/>
      <c r="AN17" s="17">
        <v>22.6738</v>
      </c>
      <c r="AO17" s="17">
        <v>340.83300000000003</v>
      </c>
      <c r="AP17" s="17"/>
      <c r="AQ17" s="17"/>
      <c r="AR17" s="17">
        <v>2.32341</v>
      </c>
      <c r="AS17" s="17">
        <v>122.726</v>
      </c>
      <c r="AT17" s="17">
        <v>52.821599999999997</v>
      </c>
      <c r="AU17" s="17">
        <v>79.641599999999997</v>
      </c>
      <c r="AV17" s="17" t="s">
        <v>53</v>
      </c>
      <c r="AW17" s="17"/>
      <c r="AX17" s="17">
        <v>17.6083</v>
      </c>
      <c r="AY17" s="17">
        <v>627.40700000000004</v>
      </c>
      <c r="AZ17" s="17">
        <v>356.69600000000003</v>
      </c>
      <c r="BA17" s="17">
        <v>44.690899999999999</v>
      </c>
      <c r="BB17" s="17">
        <v>730.476</v>
      </c>
      <c r="BC17" s="17">
        <v>128.6</v>
      </c>
      <c r="BD17" s="17">
        <v>10.978199999999999</v>
      </c>
      <c r="BE17" s="17">
        <v>44.068399999999997</v>
      </c>
    </row>
    <row r="18" spans="1:57" x14ac:dyDescent="0.35">
      <c r="A18">
        <v>1817601</v>
      </c>
      <c r="B18" s="6">
        <v>43276.25</v>
      </c>
      <c r="C18" s="17">
        <v>4.7279299999999997</v>
      </c>
      <c r="D18" s="17"/>
      <c r="E18" s="16">
        <v>1643</v>
      </c>
      <c r="F18" s="17">
        <v>0.50894300000000003</v>
      </c>
      <c r="G18" s="17"/>
      <c r="H18" s="17">
        <v>7.2204800000000002</v>
      </c>
      <c r="I18" s="17">
        <v>311.74599999999998</v>
      </c>
      <c r="J18" t="str">
        <f>CHOOSE(1+ABS(ROUND(Table7[[#This Row],[WINDDIR_AVG °AZ]]/45,0)),"N","NE","E","SE","S","SW","W","NW","N")</f>
        <v>NW</v>
      </c>
      <c r="K18" s="17">
        <v>8.5788499999999992</v>
      </c>
      <c r="L18" s="17"/>
      <c r="M18" s="17"/>
      <c r="N18" s="17"/>
      <c r="O18" s="17"/>
      <c r="P18" s="17"/>
      <c r="Q18" s="17">
        <v>4.4997000000000002E-2</v>
      </c>
      <c r="R18" s="17"/>
      <c r="S18" s="17">
        <v>2.2454700000000001</v>
      </c>
      <c r="T18" s="17">
        <v>9.1559999999999992E-3</v>
      </c>
      <c r="U18" s="17"/>
      <c r="V18" s="17">
        <v>0.75342500000000001</v>
      </c>
      <c r="W18" s="17">
        <v>2.1356E-2</v>
      </c>
      <c r="X18" s="17"/>
      <c r="Y18" s="17">
        <v>0.92893400000000004</v>
      </c>
      <c r="Z18" s="17">
        <v>3.6409999999999998E-2</v>
      </c>
      <c r="AA18" s="17"/>
      <c r="AB18" s="17">
        <v>0.93124300000000004</v>
      </c>
      <c r="AC18" s="17">
        <v>0.35930000000000001</v>
      </c>
      <c r="AD18" s="17"/>
      <c r="AE18" s="17">
        <v>19.917999999999999</v>
      </c>
      <c r="AF18" s="17">
        <v>1.43</v>
      </c>
      <c r="AG18" s="17"/>
      <c r="AH18" s="17">
        <v>30.404499999999999</v>
      </c>
      <c r="AI18" s="17">
        <v>0.69537000000000004</v>
      </c>
      <c r="AJ18" s="17"/>
      <c r="AK18" s="17">
        <v>11.2148</v>
      </c>
      <c r="AL18" s="17">
        <v>0.91480300000000003</v>
      </c>
      <c r="AM18" s="17"/>
      <c r="AN18" s="17">
        <v>25.8033</v>
      </c>
      <c r="AO18" s="17">
        <v>439.33300000000003</v>
      </c>
      <c r="AP18" s="17"/>
      <c r="AQ18" s="17"/>
      <c r="AR18" s="17">
        <v>1.6801900000000001</v>
      </c>
      <c r="AS18" s="17">
        <v>113.283</v>
      </c>
      <c r="AT18" s="17">
        <v>67.422499999999999</v>
      </c>
      <c r="AU18" s="17">
        <v>50.756799999999998</v>
      </c>
      <c r="AV18" s="17" t="s">
        <v>53</v>
      </c>
      <c r="AW18" s="17" t="s">
        <v>77</v>
      </c>
      <c r="AX18" s="17">
        <v>0</v>
      </c>
      <c r="AY18" s="17">
        <v>615.96299999999997</v>
      </c>
      <c r="AZ18" s="17">
        <v>395.31299999999999</v>
      </c>
      <c r="BA18" s="17">
        <v>0</v>
      </c>
      <c r="BB18" s="17">
        <v>127.675</v>
      </c>
      <c r="BC18" s="17">
        <v>83.91</v>
      </c>
      <c r="BD18" s="17">
        <v>0</v>
      </c>
      <c r="BE18" s="17">
        <v>29.3371</v>
      </c>
    </row>
    <row r="19" spans="1:57" x14ac:dyDescent="0.35">
      <c r="A19">
        <v>1818204</v>
      </c>
      <c r="B19" s="6">
        <v>43282.25</v>
      </c>
      <c r="C19" s="17">
        <v>10.8985</v>
      </c>
      <c r="D19" s="17"/>
      <c r="E19" s="16">
        <v>1733</v>
      </c>
      <c r="F19" s="17">
        <v>0.65711799999999998</v>
      </c>
      <c r="G19" s="17"/>
      <c r="H19" s="17">
        <v>19.0245</v>
      </c>
      <c r="I19" s="17">
        <v>271.05599999999998</v>
      </c>
      <c r="J19" t="str">
        <f>CHOOSE(1+ABS(ROUND(Table7[[#This Row],[WINDDIR_AVG °AZ]]/45,0)),"N","NE","E","SE","S","SW","W","NW","N")</f>
        <v>W</v>
      </c>
      <c r="K19" s="17">
        <v>11.7758</v>
      </c>
      <c r="L19" s="17">
        <v>4.5049999999999999</v>
      </c>
      <c r="M19" s="17"/>
      <c r="N19" s="17">
        <v>66.954999999999998</v>
      </c>
      <c r="O19" s="17"/>
      <c r="P19" s="17">
        <v>31.043500000000002</v>
      </c>
      <c r="Q19" s="17">
        <v>0.91798900000000005</v>
      </c>
      <c r="R19" s="17"/>
      <c r="S19" s="17">
        <v>45.810099999999998</v>
      </c>
      <c r="T19" s="17">
        <v>0.13400200000000001</v>
      </c>
      <c r="U19" s="17"/>
      <c r="V19" s="17">
        <v>11.0267</v>
      </c>
      <c r="W19" s="17">
        <v>0.12839100000000001</v>
      </c>
      <c r="X19" s="17"/>
      <c r="Y19" s="17">
        <v>5.5846900000000002</v>
      </c>
      <c r="Z19" s="17">
        <v>8.1455E-2</v>
      </c>
      <c r="AA19" s="17"/>
      <c r="AB19" s="17">
        <v>2.0833400000000002</v>
      </c>
      <c r="AC19" s="17">
        <v>9.1822999999999997</v>
      </c>
      <c r="AD19" s="17"/>
      <c r="AE19" s="17">
        <v>509.02499999999998</v>
      </c>
      <c r="AF19" s="17">
        <v>6.43</v>
      </c>
      <c r="AG19" s="17"/>
      <c r="AH19" s="17">
        <v>136.714</v>
      </c>
      <c r="AI19" s="17">
        <v>5.8021099999999999</v>
      </c>
      <c r="AJ19" s="17"/>
      <c r="AK19" s="17">
        <v>93.575000000000003</v>
      </c>
      <c r="AL19" s="17">
        <v>1.65937</v>
      </c>
      <c r="AM19" s="17"/>
      <c r="AN19" s="17">
        <v>46.8048</v>
      </c>
      <c r="AO19" s="17">
        <v>988.33299999999997</v>
      </c>
      <c r="AP19" s="17"/>
      <c r="AQ19" s="17" t="s">
        <v>172</v>
      </c>
      <c r="AR19" s="17">
        <v>2.1577799999999998</v>
      </c>
      <c r="AS19" s="17">
        <v>597.90599999999995</v>
      </c>
      <c r="AT19" s="17">
        <v>277.09399999999999</v>
      </c>
      <c r="AU19" s="17">
        <v>73.328500000000005</v>
      </c>
      <c r="AV19" s="17" t="s">
        <v>53</v>
      </c>
      <c r="AW19" s="17"/>
      <c r="AX19" s="17">
        <v>0</v>
      </c>
      <c r="AY19" s="17">
        <v>3666.62</v>
      </c>
      <c r="AZ19" s="17">
        <v>3177.81</v>
      </c>
      <c r="BA19" s="17">
        <v>359.12</v>
      </c>
      <c r="BB19" s="17">
        <v>399.78300000000002</v>
      </c>
      <c r="BC19" s="17">
        <v>701.37400000000002</v>
      </c>
      <c r="BD19" s="17">
        <v>0</v>
      </c>
      <c r="BE19" s="17">
        <v>156.66300000000001</v>
      </c>
    </row>
    <row r="20" spans="1:57" x14ac:dyDescent="0.35">
      <c r="A20">
        <v>1818205</v>
      </c>
      <c r="B20" s="6">
        <v>43282.75</v>
      </c>
      <c r="C20" s="17">
        <v>3.8396400000000002</v>
      </c>
      <c r="D20" s="17"/>
      <c r="E20" s="16">
        <v>492</v>
      </c>
      <c r="F20" s="17">
        <v>0.33124700000000001</v>
      </c>
      <c r="G20" s="17"/>
      <c r="H20" s="17">
        <v>18.965900000000001</v>
      </c>
      <c r="I20" s="17">
        <v>313.48599999999999</v>
      </c>
      <c r="J20" t="str">
        <f>CHOOSE(1+ABS(ROUND(Table7[[#This Row],[WINDDIR_AVG °AZ]]/45,0)),"N","NE","E","SE","S","SW","W","NW","N")</f>
        <v>NW</v>
      </c>
      <c r="K20" s="17">
        <v>9.1572899999999997</v>
      </c>
      <c r="L20" s="17">
        <v>4.5650000000000004</v>
      </c>
      <c r="M20" s="17"/>
      <c r="N20" s="17">
        <v>92.704999999999998</v>
      </c>
      <c r="O20" s="17"/>
      <c r="P20" s="17">
        <v>27.037700000000001</v>
      </c>
      <c r="Q20" s="17">
        <v>1.12514</v>
      </c>
      <c r="R20" s="17"/>
      <c r="S20" s="17">
        <v>56.147500000000001</v>
      </c>
      <c r="T20" s="17">
        <v>0.20455999999999999</v>
      </c>
      <c r="U20" s="17"/>
      <c r="V20" s="17">
        <v>16.832799999999999</v>
      </c>
      <c r="W20" s="17">
        <v>0.22752</v>
      </c>
      <c r="X20" s="17"/>
      <c r="Y20" s="17">
        <v>9.8965599999999991</v>
      </c>
      <c r="Z20" s="17">
        <v>0.1196</v>
      </c>
      <c r="AA20" s="17"/>
      <c r="AB20" s="17">
        <v>3.0589599999999999</v>
      </c>
      <c r="AC20" s="17">
        <v>16.355599999999999</v>
      </c>
      <c r="AD20" s="17"/>
      <c r="AE20" s="17">
        <v>906.68</v>
      </c>
      <c r="AF20" s="17">
        <v>9.83</v>
      </c>
      <c r="AG20" s="17"/>
      <c r="AH20" s="17">
        <v>209.00399999999999</v>
      </c>
      <c r="AI20" s="17">
        <v>7.7509199999999998</v>
      </c>
      <c r="AJ20" s="17"/>
      <c r="AK20" s="17">
        <v>125.005</v>
      </c>
      <c r="AL20" s="17">
        <v>2.0346600000000001</v>
      </c>
      <c r="AM20" s="17"/>
      <c r="AN20" s="17">
        <v>57.390500000000003</v>
      </c>
      <c r="AO20" s="17">
        <v>1770</v>
      </c>
      <c r="AP20" s="17"/>
      <c r="AQ20" s="17" t="s">
        <v>172</v>
      </c>
      <c r="AR20" s="17">
        <v>2.5811799999999998</v>
      </c>
      <c r="AS20" s="17">
        <v>1010.27</v>
      </c>
      <c r="AT20" s="17">
        <v>391.4</v>
      </c>
      <c r="AU20" s="17">
        <v>88.305099999999996</v>
      </c>
      <c r="AV20" s="17" t="s">
        <v>53</v>
      </c>
      <c r="AW20" s="17"/>
      <c r="AX20" s="17">
        <v>0</v>
      </c>
      <c r="AY20" s="17">
        <v>5668.27</v>
      </c>
      <c r="AZ20" s="17">
        <v>5565.63</v>
      </c>
      <c r="BA20" s="17">
        <v>127.548</v>
      </c>
      <c r="BB20" s="17">
        <v>737.45899999999995</v>
      </c>
      <c r="BC20" s="17">
        <v>1168.24</v>
      </c>
      <c r="BD20" s="17">
        <v>0</v>
      </c>
      <c r="BE20" s="17">
        <v>212.851</v>
      </c>
    </row>
    <row r="21" spans="1:57" x14ac:dyDescent="0.35">
      <c r="A21">
        <v>1818306</v>
      </c>
      <c r="B21" s="6">
        <v>43283.25</v>
      </c>
      <c r="C21" s="17">
        <v>2.5821499999999999</v>
      </c>
      <c r="D21" s="17"/>
      <c r="E21" s="16">
        <v>169</v>
      </c>
      <c r="F21" s="17">
        <v>0.222722</v>
      </c>
      <c r="G21" s="17"/>
      <c r="H21" s="17">
        <v>19.856400000000001</v>
      </c>
      <c r="I21" s="17">
        <v>245.239</v>
      </c>
      <c r="J21" t="str">
        <f>CHOOSE(1+ABS(ROUND(Table7[[#This Row],[WINDDIR_AVG °AZ]]/45,0)),"N","NE","E","SE","S","SW","W","NW","N")</f>
        <v>SW</v>
      </c>
      <c r="K21" s="17">
        <v>6.6756000000000002</v>
      </c>
      <c r="L21" s="17"/>
      <c r="M21" s="17"/>
      <c r="N21" s="17"/>
      <c r="O21" s="17"/>
      <c r="P21" s="17"/>
      <c r="Q21" s="17">
        <v>1.8940399999999999</v>
      </c>
      <c r="R21" s="17"/>
      <c r="S21" s="17">
        <v>94.517499999999998</v>
      </c>
      <c r="T21" s="17">
        <v>0.40342600000000001</v>
      </c>
      <c r="U21" s="17"/>
      <c r="V21" s="17">
        <v>33.197000000000003</v>
      </c>
      <c r="W21" s="17">
        <v>0.333841</v>
      </c>
      <c r="X21" s="17"/>
      <c r="Y21" s="17">
        <v>14.5213</v>
      </c>
      <c r="Z21" s="17">
        <v>0.19692200000000001</v>
      </c>
      <c r="AA21" s="17"/>
      <c r="AB21" s="17">
        <v>5.0365900000000003</v>
      </c>
      <c r="AC21" s="17">
        <v>16.613199999999999</v>
      </c>
      <c r="AD21" s="17"/>
      <c r="AE21" s="17">
        <v>920.96</v>
      </c>
      <c r="AF21" s="17">
        <v>14.9</v>
      </c>
      <c r="AG21" s="17"/>
      <c r="AH21" s="17">
        <v>316.80200000000002</v>
      </c>
      <c r="AI21" s="17">
        <v>7.5737500000000004</v>
      </c>
      <c r="AJ21" s="17"/>
      <c r="AK21" s="17">
        <v>122.148</v>
      </c>
      <c r="AL21" s="17">
        <v>0.49842500000000001</v>
      </c>
      <c r="AM21" s="17"/>
      <c r="AN21" s="17">
        <v>14.0588</v>
      </c>
      <c r="AO21" s="17">
        <v>3297.5</v>
      </c>
      <c r="AP21" s="17"/>
      <c r="AQ21" s="17" t="s">
        <v>172</v>
      </c>
      <c r="AR21" s="17">
        <v>2.4453499999999999</v>
      </c>
      <c r="AS21" s="17">
        <v>1107.77</v>
      </c>
      <c r="AT21" s="17">
        <v>453.00900000000001</v>
      </c>
      <c r="AU21" s="17">
        <v>83.901600000000002</v>
      </c>
      <c r="AV21" s="17" t="s">
        <v>53</v>
      </c>
      <c r="AW21" s="17" t="s">
        <v>77</v>
      </c>
      <c r="AX21" s="17">
        <v>368.08499999999998</v>
      </c>
      <c r="AY21" s="17">
        <v>2137.0300000000002</v>
      </c>
      <c r="AZ21" s="17">
        <v>6680.09</v>
      </c>
      <c r="BA21" s="17">
        <v>157.60900000000001</v>
      </c>
      <c r="BB21" s="17">
        <v>1063.1600000000001</v>
      </c>
      <c r="BC21" s="17">
        <v>1802.17</v>
      </c>
      <c r="BD21" s="17">
        <v>39.439100000000003</v>
      </c>
      <c r="BE21" s="17">
        <v>246.53899999999999</v>
      </c>
    </row>
    <row r="22" spans="1:57" x14ac:dyDescent="0.35">
      <c r="A22">
        <v>1818402</v>
      </c>
      <c r="B22" s="6">
        <v>43284.25</v>
      </c>
      <c r="C22" s="17">
        <v>7.0564200000000001</v>
      </c>
      <c r="D22" s="17"/>
      <c r="E22" s="16">
        <v>3939</v>
      </c>
      <c r="F22" s="17">
        <v>0.68002300000000004</v>
      </c>
      <c r="G22" s="17"/>
      <c r="H22" s="17">
        <v>17.216699999999999</v>
      </c>
      <c r="I22" s="17">
        <v>266.38600000000002</v>
      </c>
      <c r="J22" t="str">
        <f>CHOOSE(1+ABS(ROUND(Table7[[#This Row],[WINDDIR_AVG °AZ]]/45,0)),"N","NE","E","SE","S","SW","W","NW","N")</f>
        <v>W</v>
      </c>
      <c r="K22" s="17">
        <v>10.145</v>
      </c>
      <c r="L22" s="17">
        <v>4.74</v>
      </c>
      <c r="M22" s="17"/>
      <c r="N22" s="17">
        <v>34.35</v>
      </c>
      <c r="O22" s="17"/>
      <c r="P22" s="17">
        <v>18.070499999999999</v>
      </c>
      <c r="Q22" s="17">
        <v>0.39078800000000002</v>
      </c>
      <c r="R22" s="17"/>
      <c r="S22" s="17">
        <v>19.5014</v>
      </c>
      <c r="T22" s="17">
        <v>6.8907999999999997E-2</v>
      </c>
      <c r="U22" s="17"/>
      <c r="V22" s="17">
        <v>5.6702700000000004</v>
      </c>
      <c r="W22" s="17">
        <v>-8.0599999999999997E-4</v>
      </c>
      <c r="X22" s="17"/>
      <c r="Y22" s="17">
        <v>-3.5059E-2</v>
      </c>
      <c r="Z22" s="17">
        <v>5.246E-2</v>
      </c>
      <c r="AA22" s="17"/>
      <c r="AB22" s="17">
        <v>1.34175</v>
      </c>
      <c r="AC22" s="17">
        <v>3.1551999999999998</v>
      </c>
      <c r="AD22" s="17"/>
      <c r="AE22" s="17">
        <v>174.91</v>
      </c>
      <c r="AF22" s="17">
        <v>2.87</v>
      </c>
      <c r="AG22" s="17"/>
      <c r="AH22" s="17">
        <v>61.021599999999999</v>
      </c>
      <c r="AI22" s="17">
        <v>2.48915</v>
      </c>
      <c r="AJ22" s="17"/>
      <c r="AK22" s="17">
        <v>40.144399999999997</v>
      </c>
      <c r="AL22" s="17">
        <v>0.97447300000000003</v>
      </c>
      <c r="AM22" s="17"/>
      <c r="AN22" s="17">
        <v>27.4863</v>
      </c>
      <c r="AO22" s="17">
        <v>635.83299999999997</v>
      </c>
      <c r="AP22" s="17"/>
      <c r="AQ22" s="17"/>
      <c r="AR22" s="17">
        <v>1.87266</v>
      </c>
      <c r="AS22" s="17">
        <v>240.922</v>
      </c>
      <c r="AT22" s="17">
        <v>128.65199999999999</v>
      </c>
      <c r="AU22" s="17">
        <v>60.7562</v>
      </c>
      <c r="AV22" s="17" t="s">
        <v>53</v>
      </c>
      <c r="AW22" s="17"/>
      <c r="AX22" s="17">
        <v>0</v>
      </c>
      <c r="AY22" s="17">
        <v>1224.3399999999999</v>
      </c>
      <c r="AZ22" s="17">
        <v>971</v>
      </c>
      <c r="BA22" s="17">
        <v>61.371200000000002</v>
      </c>
      <c r="BB22" s="17">
        <v>133.66999999999999</v>
      </c>
      <c r="BC22" s="17">
        <v>266.63</v>
      </c>
      <c r="BD22" s="17">
        <v>0</v>
      </c>
      <c r="BE22" s="17">
        <v>56.226100000000002</v>
      </c>
    </row>
    <row r="23" spans="1:57" x14ac:dyDescent="0.35">
      <c r="A23">
        <v>1818403</v>
      </c>
      <c r="B23" s="6">
        <v>43284.75</v>
      </c>
      <c r="C23" s="17">
        <v>1.55585</v>
      </c>
      <c r="D23" s="17"/>
      <c r="E23" s="16">
        <v>257</v>
      </c>
      <c r="F23" s="17">
        <v>0.251996</v>
      </c>
      <c r="G23" s="17"/>
      <c r="H23" s="17">
        <v>14.7113</v>
      </c>
      <c r="I23" s="17">
        <v>292.58300000000003</v>
      </c>
      <c r="J23" t="str">
        <f>CHOOSE(1+ABS(ROUND(Table7[[#This Row],[WINDDIR_AVG °AZ]]/45,0)),"N","NE","E","SE","S","SW","W","NW","N")</f>
        <v>NW</v>
      </c>
      <c r="K23" s="17">
        <v>11.877599999999999</v>
      </c>
      <c r="L23" s="17"/>
      <c r="M23" s="17"/>
      <c r="N23" s="17"/>
      <c r="O23" s="17"/>
      <c r="P23" s="17"/>
      <c r="Q23" s="17">
        <v>0.50158999999999998</v>
      </c>
      <c r="R23" s="17"/>
      <c r="S23" s="17">
        <v>25.0307</v>
      </c>
      <c r="T23" s="17">
        <v>8.9899999999999994E-2</v>
      </c>
      <c r="U23" s="17"/>
      <c r="V23" s="17">
        <v>7.3976600000000001</v>
      </c>
      <c r="W23" s="17">
        <v>-8.7000000000000001E-4</v>
      </c>
      <c r="X23" s="17"/>
      <c r="Y23" s="17">
        <v>-3.7842899999999999E-2</v>
      </c>
      <c r="Z23" s="17">
        <v>8.6779999999999996E-2</v>
      </c>
      <c r="AA23" s="17"/>
      <c r="AB23" s="17">
        <v>2.2195299999999998</v>
      </c>
      <c r="AC23" s="17">
        <v>5.6150000000000002</v>
      </c>
      <c r="AD23" s="17"/>
      <c r="AE23" s="17">
        <v>311.27</v>
      </c>
      <c r="AF23" s="17">
        <v>3.26</v>
      </c>
      <c r="AG23" s="17"/>
      <c r="AH23" s="17">
        <v>69.313800000000001</v>
      </c>
      <c r="AI23" s="17">
        <v>4.6062599999999998</v>
      </c>
      <c r="AJ23" s="17"/>
      <c r="AK23" s="17">
        <v>74.288600000000002</v>
      </c>
      <c r="AL23" s="17">
        <v>0.49842500000000001</v>
      </c>
      <c r="AM23" s="17"/>
      <c r="AN23" s="17">
        <v>14.0588</v>
      </c>
      <c r="AO23" s="17">
        <v>680.66700000000003</v>
      </c>
      <c r="AP23" s="17"/>
      <c r="AQ23" s="17"/>
      <c r="AR23" s="17">
        <v>2.2309100000000002</v>
      </c>
      <c r="AS23" s="17">
        <v>351.72800000000001</v>
      </c>
      <c r="AT23" s="17">
        <v>157.661</v>
      </c>
      <c r="AU23" s="17">
        <v>76.195800000000006</v>
      </c>
      <c r="AV23" s="17" t="s">
        <v>53</v>
      </c>
      <c r="AW23" s="17" t="s">
        <v>77</v>
      </c>
      <c r="AX23" s="17">
        <v>0</v>
      </c>
      <c r="AY23" s="17">
        <v>618.399</v>
      </c>
      <c r="AZ23" s="17">
        <v>313.245</v>
      </c>
      <c r="BA23" s="17">
        <v>47.702199999999998</v>
      </c>
      <c r="BB23" s="17">
        <v>0</v>
      </c>
      <c r="BC23" s="17">
        <v>347.971</v>
      </c>
      <c r="BD23" s="17">
        <v>0</v>
      </c>
      <c r="BE23" s="17">
        <v>0</v>
      </c>
    </row>
    <row r="24" spans="1:57" x14ac:dyDescent="0.35">
      <c r="A24">
        <v>1818702</v>
      </c>
      <c r="B24" s="6">
        <v>43287.25</v>
      </c>
      <c r="C24" s="17">
        <v>8.3239599999999996</v>
      </c>
      <c r="D24" s="17"/>
      <c r="E24" s="16">
        <v>3507</v>
      </c>
      <c r="F24" s="17">
        <v>0.68901299999999999</v>
      </c>
      <c r="G24" s="17"/>
      <c r="H24" s="17">
        <v>17.680800000000001</v>
      </c>
      <c r="I24" s="17">
        <v>263.31</v>
      </c>
      <c r="J24" t="str">
        <f>CHOOSE(1+ABS(ROUND(Table7[[#This Row],[WINDDIR_AVG °AZ]]/45,0)),"N","NE","E","SE","S","SW","W","NW","N")</f>
        <v>W</v>
      </c>
      <c r="K24" s="17">
        <v>10.499000000000001</v>
      </c>
      <c r="L24" s="17"/>
      <c r="M24" s="17"/>
      <c r="N24" s="17"/>
      <c r="O24" s="17"/>
      <c r="P24" s="17"/>
      <c r="Q24" s="17">
        <v>0.35938999999999999</v>
      </c>
      <c r="R24" s="17"/>
      <c r="S24" s="17">
        <v>17.9345</v>
      </c>
      <c r="T24" s="17">
        <v>9.2670000000000002E-2</v>
      </c>
      <c r="U24" s="17"/>
      <c r="V24" s="17">
        <v>7.6255899999999999</v>
      </c>
      <c r="W24" s="17">
        <v>1.64E-3</v>
      </c>
      <c r="X24" s="17"/>
      <c r="Y24" s="17">
        <v>7.1335999999999997E-2</v>
      </c>
      <c r="Z24" s="17">
        <v>0.14055999999999999</v>
      </c>
      <c r="AA24" s="17"/>
      <c r="AB24" s="17">
        <v>3.59504</v>
      </c>
      <c r="AC24" s="17">
        <v>3.8249</v>
      </c>
      <c r="AD24" s="17"/>
      <c r="AE24" s="17">
        <v>212.035</v>
      </c>
      <c r="AF24" s="17">
        <v>4.4400000000000004</v>
      </c>
      <c r="AG24" s="17"/>
      <c r="AH24" s="17">
        <v>94.402799999999999</v>
      </c>
      <c r="AI24" s="17">
        <v>2.3119900000000002</v>
      </c>
      <c r="AJ24" s="17"/>
      <c r="AK24" s="17">
        <v>37.287199999999999</v>
      </c>
      <c r="AL24" s="17">
        <v>0.66055200000000003</v>
      </c>
      <c r="AM24" s="17"/>
      <c r="AN24" s="17">
        <v>18.631799999999998</v>
      </c>
      <c r="AO24" s="17">
        <v>758.83299999999997</v>
      </c>
      <c r="AP24" s="17"/>
      <c r="AQ24" s="17"/>
      <c r="AR24" s="17">
        <v>2.0414300000000001</v>
      </c>
      <c r="AS24" s="17">
        <v>306.87200000000001</v>
      </c>
      <c r="AT24" s="17">
        <v>150.322</v>
      </c>
      <c r="AU24" s="17">
        <v>68.483000000000004</v>
      </c>
      <c r="AV24" s="17" t="s">
        <v>53</v>
      </c>
      <c r="AW24" s="17" t="s">
        <v>77</v>
      </c>
      <c r="AX24" s="17">
        <v>0</v>
      </c>
      <c r="AY24" s="17">
        <v>728.54399999999998</v>
      </c>
      <c r="AZ24" s="17">
        <v>957.95899999999995</v>
      </c>
      <c r="BA24" s="17">
        <v>48.425699999999999</v>
      </c>
      <c r="BB24" s="17">
        <v>146.78</v>
      </c>
      <c r="BC24" s="17">
        <v>350.54399999999998</v>
      </c>
      <c r="BD24" s="17">
        <v>0</v>
      </c>
      <c r="BE24" s="17">
        <v>68.719499999999996</v>
      </c>
    </row>
    <row r="25" spans="1:57" x14ac:dyDescent="0.35">
      <c r="A25">
        <v>1819204</v>
      </c>
      <c r="B25" s="6">
        <v>43292.25</v>
      </c>
      <c r="C25" s="17">
        <v>1.00681</v>
      </c>
      <c r="D25" s="17"/>
      <c r="E25" s="16">
        <v>128</v>
      </c>
      <c r="F25" s="17">
        <v>0.18908700000000001</v>
      </c>
      <c r="G25" s="17"/>
      <c r="H25" s="17">
        <v>12.818</v>
      </c>
      <c r="I25" s="17">
        <v>256.45699999999999</v>
      </c>
      <c r="J25" t="str">
        <f>CHOOSE(1+ABS(ROUND(Table7[[#This Row],[WINDDIR_AVG °AZ]]/45,0)),"N","NE","E","SE","S","SW","W","NW","N")</f>
        <v>W</v>
      </c>
      <c r="K25" s="17">
        <v>6.0217299999999998</v>
      </c>
      <c r="L25" s="17"/>
      <c r="M25" s="17"/>
      <c r="N25" s="17"/>
      <c r="O25" s="17"/>
      <c r="P25" s="17"/>
      <c r="Q25" s="17">
        <v>1.8992599999999999</v>
      </c>
      <c r="R25" s="17"/>
      <c r="S25" s="17">
        <v>94.778199999999998</v>
      </c>
      <c r="T25" s="17">
        <v>0.21698999999999999</v>
      </c>
      <c r="U25" s="17"/>
      <c r="V25" s="17">
        <v>17.855599999999999</v>
      </c>
      <c r="W25" s="17">
        <v>-5.8E-4</v>
      </c>
      <c r="X25" s="17"/>
      <c r="Y25" s="17">
        <v>-2.52286E-2</v>
      </c>
      <c r="Z25" s="17">
        <v>0.31251000000000001</v>
      </c>
      <c r="AA25" s="17"/>
      <c r="AB25" s="17">
        <v>7.9929300000000003</v>
      </c>
      <c r="AC25" s="17">
        <v>9.7361000000000004</v>
      </c>
      <c r="AD25" s="17"/>
      <c r="AE25" s="17">
        <v>539.72500000000002</v>
      </c>
      <c r="AF25" s="17">
        <v>3.09</v>
      </c>
      <c r="AG25" s="17"/>
      <c r="AH25" s="17">
        <v>65.699200000000005</v>
      </c>
      <c r="AI25" s="17">
        <v>4.1722099999999998</v>
      </c>
      <c r="AJ25" s="17"/>
      <c r="AK25" s="17">
        <v>67.288399999999996</v>
      </c>
      <c r="AL25" s="17">
        <v>1.1023499999999999</v>
      </c>
      <c r="AM25" s="17"/>
      <c r="AN25" s="17">
        <v>31.093399999999999</v>
      </c>
      <c r="AO25" s="17">
        <v>2483.33</v>
      </c>
      <c r="AP25" s="17"/>
      <c r="AQ25" s="17"/>
      <c r="AR25" s="17">
        <v>4.0339799999999997</v>
      </c>
      <c r="AS25" s="17">
        <v>661.9</v>
      </c>
      <c r="AT25" s="17">
        <v>164.08099999999999</v>
      </c>
      <c r="AU25" s="17">
        <v>120.54</v>
      </c>
      <c r="AV25" s="17" t="s">
        <v>53</v>
      </c>
      <c r="AW25" s="17" t="s">
        <v>77</v>
      </c>
      <c r="AX25" s="17">
        <v>112.746</v>
      </c>
      <c r="AY25" s="17">
        <v>3303.93</v>
      </c>
      <c r="AZ25" s="17">
        <v>3297.6</v>
      </c>
      <c r="BA25" s="17">
        <v>278.76499999999999</v>
      </c>
      <c r="BB25" s="17">
        <v>710.69899999999996</v>
      </c>
      <c r="BC25" s="17">
        <v>1146.8599999999999</v>
      </c>
      <c r="BD25" s="17">
        <v>0</v>
      </c>
      <c r="BE25" s="17">
        <v>160.965</v>
      </c>
    </row>
    <row r="26" spans="1:57" x14ac:dyDescent="0.35">
      <c r="A26">
        <v>1819503</v>
      </c>
      <c r="B26" s="6">
        <v>43295.75</v>
      </c>
      <c r="C26" s="17">
        <v>0.75727</v>
      </c>
      <c r="D26" s="17"/>
      <c r="E26" s="16">
        <v>63</v>
      </c>
      <c r="F26" s="17">
        <v>0.16089700000000001</v>
      </c>
      <c r="G26" s="17"/>
      <c r="H26" s="17">
        <v>15.737399999999999</v>
      </c>
      <c r="I26" s="17">
        <v>284.15600000000001</v>
      </c>
      <c r="J26" t="str">
        <f>CHOOSE(1+ABS(ROUND(Table7[[#This Row],[WINDDIR_AVG °AZ]]/45,0)),"N","NE","E","SE","S","SW","W","NW","N")</f>
        <v>W</v>
      </c>
      <c r="K26" s="17">
        <v>9.0822599999999998</v>
      </c>
      <c r="L26" s="17"/>
      <c r="M26" s="17"/>
      <c r="N26" s="17"/>
      <c r="O26" s="17"/>
      <c r="P26" s="17"/>
      <c r="Q26" s="17">
        <v>2.7970000000000002</v>
      </c>
      <c r="R26" s="17"/>
      <c r="S26" s="17">
        <v>139.578</v>
      </c>
      <c r="T26" s="17">
        <v>0.311</v>
      </c>
      <c r="U26" s="17"/>
      <c r="V26" s="17">
        <v>25.5914</v>
      </c>
      <c r="W26" s="17">
        <v>0.183</v>
      </c>
      <c r="X26" s="17"/>
      <c r="Y26" s="17">
        <v>7.9600499999999998</v>
      </c>
      <c r="Z26" s="17">
        <v>0.27500000000000002</v>
      </c>
      <c r="AA26" s="17"/>
      <c r="AB26" s="17">
        <v>7.03355</v>
      </c>
      <c r="AC26" s="17">
        <v>5.5506000000000002</v>
      </c>
      <c r="AD26" s="17"/>
      <c r="AE26" s="17">
        <v>307.7</v>
      </c>
      <c r="AF26" s="17">
        <v>5.32</v>
      </c>
      <c r="AG26" s="17"/>
      <c r="AH26" s="17">
        <v>113.113</v>
      </c>
      <c r="AI26" s="17">
        <v>11.2499</v>
      </c>
      <c r="AJ26" s="17"/>
      <c r="AK26" s="17">
        <v>181.43600000000001</v>
      </c>
      <c r="AL26" s="17">
        <v>0.38548199999999999</v>
      </c>
      <c r="AM26" s="17"/>
      <c r="AN26" s="17">
        <v>10.873100000000001</v>
      </c>
      <c r="AO26" s="17">
        <v>1404.17</v>
      </c>
      <c r="AP26" s="17"/>
      <c r="AQ26" s="17"/>
      <c r="AR26" s="17">
        <v>1.6003099999999999</v>
      </c>
      <c r="AS26" s="17">
        <v>488.76900000000001</v>
      </c>
      <c r="AT26" s="17">
        <v>305.42200000000003</v>
      </c>
      <c r="AU26" s="17">
        <v>46.171900000000001</v>
      </c>
      <c r="AV26" s="17" t="s">
        <v>53</v>
      </c>
      <c r="AW26" s="17" t="s">
        <v>77</v>
      </c>
      <c r="AX26" s="17">
        <v>0</v>
      </c>
      <c r="AY26" s="17">
        <v>328.96199999999999</v>
      </c>
      <c r="AZ26" s="17">
        <v>635.57500000000005</v>
      </c>
      <c r="BA26" s="17">
        <v>66.7791</v>
      </c>
      <c r="BB26" s="17">
        <v>296.447</v>
      </c>
      <c r="BC26" s="17">
        <v>762.03</v>
      </c>
      <c r="BD26" s="17">
        <v>0</v>
      </c>
      <c r="BE26" s="17">
        <v>50.1584</v>
      </c>
    </row>
    <row r="27" spans="1:57" x14ac:dyDescent="0.35">
      <c r="A27">
        <v>1819604</v>
      </c>
      <c r="B27" s="6">
        <v>43296.25</v>
      </c>
      <c r="C27" s="17">
        <v>11.412599999999999</v>
      </c>
      <c r="D27" s="17"/>
      <c r="E27" s="16">
        <v>7037</v>
      </c>
      <c r="F27" s="17">
        <v>0.54368099999999997</v>
      </c>
      <c r="G27" s="17"/>
      <c r="H27" s="17">
        <v>14.5036</v>
      </c>
      <c r="I27" s="17">
        <v>275.61099999999999</v>
      </c>
      <c r="J27" t="str">
        <f>CHOOSE(1+ABS(ROUND(Table7[[#This Row],[WINDDIR_AVG °AZ]]/45,0)),"N","NE","E","SE","S","SW","W","NW","N")</f>
        <v>W</v>
      </c>
      <c r="K27" s="17">
        <v>10.294600000000001</v>
      </c>
      <c r="L27" s="17">
        <v>4.84</v>
      </c>
      <c r="M27" s="17"/>
      <c r="N27" s="17">
        <v>41.77</v>
      </c>
      <c r="O27" s="17"/>
      <c r="P27" s="17">
        <v>14.353899999999999</v>
      </c>
      <c r="Q27" s="17">
        <v>1.196</v>
      </c>
      <c r="R27" s="17"/>
      <c r="S27" s="17">
        <v>59.683599999999998</v>
      </c>
      <c r="T27" s="17">
        <v>0.151</v>
      </c>
      <c r="U27" s="17"/>
      <c r="V27" s="17">
        <v>12.4254</v>
      </c>
      <c r="W27" s="17">
        <v>0.60699999999999998</v>
      </c>
      <c r="X27" s="17"/>
      <c r="Y27" s="17">
        <v>26.402999999999999</v>
      </c>
      <c r="Z27" s="17">
        <v>0.107</v>
      </c>
      <c r="AA27" s="17"/>
      <c r="AB27" s="17">
        <v>2.7366899999999998</v>
      </c>
      <c r="AC27" s="17">
        <v>6.0785999999999998</v>
      </c>
      <c r="AD27" s="17"/>
      <c r="AE27" s="17">
        <v>336.97</v>
      </c>
      <c r="AF27" s="17">
        <v>4.33</v>
      </c>
      <c r="AG27" s="17"/>
      <c r="AH27" s="17">
        <v>92.063999999999993</v>
      </c>
      <c r="AI27" s="17">
        <v>8.8139000000000003</v>
      </c>
      <c r="AJ27" s="17"/>
      <c r="AK27" s="17">
        <v>142.148</v>
      </c>
      <c r="AL27" s="17">
        <v>0.76277300000000003</v>
      </c>
      <c r="AM27" s="17"/>
      <c r="AN27" s="17">
        <v>21.5151</v>
      </c>
      <c r="AO27" s="17">
        <v>954.16700000000003</v>
      </c>
      <c r="AP27" s="17"/>
      <c r="AQ27" s="17"/>
      <c r="AR27" s="17">
        <v>1.7842800000000001</v>
      </c>
      <c r="AS27" s="17">
        <v>456.28899999999999</v>
      </c>
      <c r="AT27" s="17">
        <v>255.72800000000001</v>
      </c>
      <c r="AU27" s="17">
        <v>56.336199999999998</v>
      </c>
      <c r="AV27" s="17" t="s">
        <v>53</v>
      </c>
      <c r="AW27" s="17"/>
      <c r="AX27" s="17">
        <v>52.031500000000001</v>
      </c>
      <c r="AY27" s="17">
        <v>1434.73</v>
      </c>
      <c r="AZ27" s="17">
        <v>1320.92</v>
      </c>
      <c r="BA27" s="17">
        <v>91.903400000000005</v>
      </c>
      <c r="BB27" s="17">
        <v>186.30799999999999</v>
      </c>
      <c r="BC27" s="17">
        <v>571.92999999999995</v>
      </c>
      <c r="BD27" s="17">
        <v>0</v>
      </c>
      <c r="BE27" s="17">
        <v>72.664100000000005</v>
      </c>
    </row>
    <row r="28" spans="1:57" x14ac:dyDescent="0.35">
      <c r="A28">
        <v>1819605</v>
      </c>
      <c r="B28" s="6">
        <v>43296.75</v>
      </c>
      <c r="C28" s="17">
        <v>1.56165</v>
      </c>
      <c r="D28" s="17"/>
      <c r="E28" s="16">
        <v>545</v>
      </c>
      <c r="F28" s="17">
        <v>0.39978900000000001</v>
      </c>
      <c r="G28" s="17"/>
      <c r="H28" s="17">
        <v>15.291</v>
      </c>
      <c r="I28" s="17">
        <v>322.48200000000003</v>
      </c>
      <c r="J28" t="str">
        <f>CHOOSE(1+ABS(ROUND(Table7[[#This Row],[WINDDIR_AVG °AZ]]/45,0)),"N","NE","E","SE","S","SW","W","NW","N")</f>
        <v>NW</v>
      </c>
      <c r="K28" s="17">
        <v>9.8958399999999997</v>
      </c>
      <c r="L28" s="17"/>
      <c r="M28" s="17"/>
      <c r="N28" s="17"/>
      <c r="O28" s="17"/>
      <c r="P28" s="17"/>
      <c r="Q28" s="17">
        <v>0.48399999999999999</v>
      </c>
      <c r="R28" s="17"/>
      <c r="S28" s="17">
        <v>24.152899999999999</v>
      </c>
      <c r="T28" s="17">
        <v>9.1999999999999998E-2</v>
      </c>
      <c r="U28" s="17"/>
      <c r="V28" s="17">
        <v>7.5704599999999997</v>
      </c>
      <c r="W28" s="17">
        <v>8.3000000000000004E-2</v>
      </c>
      <c r="X28" s="17"/>
      <c r="Y28" s="17">
        <v>3.6103000000000001</v>
      </c>
      <c r="Z28" s="17">
        <v>5.8000000000000003E-2</v>
      </c>
      <c r="AA28" s="17"/>
      <c r="AB28" s="17">
        <v>1.4834400000000001</v>
      </c>
      <c r="AC28" s="17">
        <v>2.2280000000000002</v>
      </c>
      <c r="AD28" s="17"/>
      <c r="AE28" s="17">
        <v>123.51</v>
      </c>
      <c r="AF28" s="17">
        <v>2.74</v>
      </c>
      <c r="AG28" s="17"/>
      <c r="AH28" s="17">
        <v>58.257599999999996</v>
      </c>
      <c r="AI28" s="17">
        <v>2.5600200000000002</v>
      </c>
      <c r="AJ28" s="17"/>
      <c r="AK28" s="17">
        <v>41.287399999999998</v>
      </c>
      <c r="AL28" s="17">
        <v>0.88117699999999999</v>
      </c>
      <c r="AM28" s="17"/>
      <c r="AN28" s="17">
        <v>24.854800000000001</v>
      </c>
      <c r="AO28" s="17">
        <v>810.91700000000003</v>
      </c>
      <c r="AP28" s="17"/>
      <c r="AQ28" s="17"/>
      <c r="AR28" s="17">
        <v>1.8671</v>
      </c>
      <c r="AS28" s="17">
        <v>232.267</v>
      </c>
      <c r="AT28" s="17">
        <v>124.4</v>
      </c>
      <c r="AU28" s="17">
        <v>60.486400000000003</v>
      </c>
      <c r="AV28" s="17" t="s">
        <v>53</v>
      </c>
      <c r="AW28" s="17" t="s">
        <v>77</v>
      </c>
      <c r="AX28" s="17">
        <v>36.076799999999999</v>
      </c>
      <c r="AY28" s="17">
        <v>1306.49</v>
      </c>
      <c r="AZ28" s="17">
        <v>1068.01</v>
      </c>
      <c r="BA28" s="17">
        <v>77.612499999999997</v>
      </c>
      <c r="BB28" s="17">
        <v>125.477</v>
      </c>
      <c r="BC28" s="17">
        <v>288.94200000000001</v>
      </c>
      <c r="BD28" s="17">
        <v>0</v>
      </c>
      <c r="BE28" s="17">
        <v>36.262799999999999</v>
      </c>
    </row>
    <row r="29" spans="1:57" x14ac:dyDescent="0.35">
      <c r="A29">
        <v>1819802</v>
      </c>
      <c r="B29" s="6">
        <v>43298.25</v>
      </c>
      <c r="C29" s="17">
        <v>2.79379</v>
      </c>
      <c r="D29" s="17"/>
      <c r="E29" s="16">
        <v>1073</v>
      </c>
      <c r="F29" s="17">
        <v>0.662049</v>
      </c>
      <c r="G29" s="17"/>
      <c r="H29" s="17">
        <v>15.082000000000001</v>
      </c>
      <c r="I29" s="17">
        <v>259.83499999999998</v>
      </c>
      <c r="J29" t="str">
        <f>CHOOSE(1+ABS(ROUND(Table7[[#This Row],[WINDDIR_AVG °AZ]]/45,0)),"N","NE","E","SE","S","SW","W","NW","N")</f>
        <v>W</v>
      </c>
      <c r="K29" s="17">
        <v>10.0793</v>
      </c>
      <c r="L29" s="17">
        <v>4.68</v>
      </c>
      <c r="M29" s="17"/>
      <c r="N29" s="17">
        <v>17.34</v>
      </c>
      <c r="O29" s="17"/>
      <c r="P29" s="17">
        <v>20.747699999999998</v>
      </c>
      <c r="Q29" s="17">
        <v>0.23300000000000001</v>
      </c>
      <c r="R29" s="17"/>
      <c r="S29" s="17">
        <v>11.6273</v>
      </c>
      <c r="T29" s="17">
        <v>4.5999999999999999E-2</v>
      </c>
      <c r="U29" s="17"/>
      <c r="V29" s="17">
        <v>3.7852299999999999</v>
      </c>
      <c r="W29" s="17">
        <v>0.222</v>
      </c>
      <c r="X29" s="17"/>
      <c r="Y29" s="17">
        <v>9.6564599999999992</v>
      </c>
      <c r="Z29" s="17">
        <v>4.8000000000000001E-2</v>
      </c>
      <c r="AA29" s="17"/>
      <c r="AB29" s="17">
        <v>1.22767</v>
      </c>
      <c r="AC29" s="17">
        <v>0.79720000000000002</v>
      </c>
      <c r="AD29" s="17"/>
      <c r="AE29" s="17">
        <v>44.193100000000001</v>
      </c>
      <c r="AF29" s="17">
        <v>1.68024</v>
      </c>
      <c r="AG29" s="17"/>
      <c r="AH29" s="17">
        <v>35.725099999999998</v>
      </c>
      <c r="AI29" s="17">
        <v>1.0718399999999999</v>
      </c>
      <c r="AJ29" s="17"/>
      <c r="AK29" s="17">
        <v>17.2864</v>
      </c>
      <c r="AL29" s="17">
        <v>0.73099999999999998</v>
      </c>
      <c r="AM29" s="17"/>
      <c r="AN29" s="17">
        <v>20.6188</v>
      </c>
      <c r="AO29" s="17">
        <v>279.66699999999997</v>
      </c>
      <c r="AP29" s="17"/>
      <c r="AQ29" s="17"/>
      <c r="AR29" s="17">
        <v>1.43588</v>
      </c>
      <c r="AS29" s="17">
        <v>105.72499999999999</v>
      </c>
      <c r="AT29" s="17">
        <v>73.630399999999995</v>
      </c>
      <c r="AU29" s="17">
        <v>35.788400000000003</v>
      </c>
      <c r="AV29" s="17" t="s">
        <v>53</v>
      </c>
      <c r="AW29" s="17"/>
      <c r="AX29" s="17">
        <v>36.551900000000003</v>
      </c>
      <c r="AY29" s="17">
        <v>315.36799999999999</v>
      </c>
      <c r="AZ29" s="17">
        <v>203.90199999999999</v>
      </c>
      <c r="BA29" s="17">
        <v>48.868299999999998</v>
      </c>
      <c r="BB29" s="17">
        <v>0</v>
      </c>
      <c r="BC29" s="17">
        <v>99.866399999999999</v>
      </c>
      <c r="BD29" s="17">
        <v>0</v>
      </c>
      <c r="BE29" s="17">
        <v>0</v>
      </c>
    </row>
    <row r="30" spans="1:57" x14ac:dyDescent="0.35">
      <c r="A30">
        <v>1819904</v>
      </c>
      <c r="B30" s="6">
        <v>43299.25</v>
      </c>
      <c r="C30" s="17">
        <v>5.7045599999999999</v>
      </c>
      <c r="D30" s="17"/>
      <c r="E30" s="16">
        <v>2085</v>
      </c>
      <c r="F30" s="17">
        <v>0.33357700000000001</v>
      </c>
      <c r="G30" s="17"/>
      <c r="H30" s="17">
        <v>6.6901299999999999</v>
      </c>
      <c r="I30" s="17">
        <v>282.68400000000003</v>
      </c>
      <c r="J30" t="str">
        <f>CHOOSE(1+ABS(ROUND(Table7[[#This Row],[WINDDIR_AVG °AZ]]/45,0)),"N","NE","E","SE","S","SW","W","NW","N")</f>
        <v>W</v>
      </c>
      <c r="K30" s="17">
        <v>10.0288</v>
      </c>
      <c r="L30" s="17">
        <v>4.74</v>
      </c>
      <c r="M30" s="17"/>
      <c r="N30" s="17">
        <v>21.17</v>
      </c>
      <c r="O30" s="17"/>
      <c r="P30" s="17">
        <v>18.070499999999999</v>
      </c>
      <c r="Q30" s="17">
        <v>0.18099999999999999</v>
      </c>
      <c r="R30" s="17"/>
      <c r="S30" s="17">
        <v>9.0323899999999995</v>
      </c>
      <c r="T30" s="17">
        <v>4.3999999999999997E-2</v>
      </c>
      <c r="U30" s="17"/>
      <c r="V30" s="17">
        <v>3.6206499999999999</v>
      </c>
      <c r="W30" s="17">
        <v>0.158</v>
      </c>
      <c r="X30" s="17"/>
      <c r="Y30" s="17">
        <v>6.8726099999999999</v>
      </c>
      <c r="Z30" s="17">
        <v>0.08</v>
      </c>
      <c r="AA30" s="17"/>
      <c r="AB30" s="17">
        <v>2.0461200000000002</v>
      </c>
      <c r="AC30" s="17">
        <v>1.2324999999999999</v>
      </c>
      <c r="AD30" s="17"/>
      <c r="AE30" s="17">
        <v>68.324200000000005</v>
      </c>
      <c r="AF30" s="17">
        <v>1.0850200000000001</v>
      </c>
      <c r="AG30" s="17"/>
      <c r="AH30" s="17">
        <v>23.069500000000001</v>
      </c>
      <c r="AI30" s="17">
        <v>0.94340000000000002</v>
      </c>
      <c r="AJ30" s="17"/>
      <c r="AK30" s="17">
        <v>15.2149</v>
      </c>
      <c r="AL30" s="17">
        <v>1.0238</v>
      </c>
      <c r="AM30" s="17"/>
      <c r="AN30" s="17">
        <v>28.877700000000001</v>
      </c>
      <c r="AO30" s="17">
        <v>778.25</v>
      </c>
      <c r="AP30" s="17"/>
      <c r="AQ30" s="17"/>
      <c r="AR30" s="17">
        <v>1.90063</v>
      </c>
      <c r="AS30" s="17">
        <v>127.651</v>
      </c>
      <c r="AT30" s="17">
        <v>67.162099999999995</v>
      </c>
      <c r="AU30" s="17">
        <v>62.0991</v>
      </c>
      <c r="AV30" s="17" t="s">
        <v>53</v>
      </c>
      <c r="AW30" s="17"/>
      <c r="AX30" s="17">
        <v>0</v>
      </c>
      <c r="AY30" s="17">
        <v>770.91300000000001</v>
      </c>
      <c r="AZ30" s="17">
        <v>515.08699999999999</v>
      </c>
      <c r="BA30" s="17">
        <v>0</v>
      </c>
      <c r="BB30" s="17">
        <v>130.715</v>
      </c>
      <c r="BC30" s="17">
        <v>331.53899999999999</v>
      </c>
      <c r="BD30" s="17">
        <v>0</v>
      </c>
      <c r="BE30" s="17">
        <v>53.836799999999997</v>
      </c>
    </row>
    <row r="31" spans="1:57" x14ac:dyDescent="0.35">
      <c r="A31">
        <v>1819901</v>
      </c>
      <c r="B31" s="6">
        <v>43299.75</v>
      </c>
      <c r="C31" s="17">
        <v>1.6782999999999999</v>
      </c>
      <c r="D31" s="17"/>
      <c r="E31" s="16">
        <v>220</v>
      </c>
      <c r="F31" s="17">
        <v>0.25633699999999998</v>
      </c>
      <c r="G31" s="17"/>
      <c r="H31" s="17">
        <v>4.9564300000000001</v>
      </c>
      <c r="I31" s="17">
        <v>161.74</v>
      </c>
      <c r="J31" t="str">
        <f>CHOOSE(1+ABS(ROUND(Table7[[#This Row],[WINDDIR_AVG °AZ]]/45,0)),"N","NE","E","SE","S","SW","W","NW","N")</f>
        <v>S</v>
      </c>
      <c r="K31" s="17">
        <v>4.8769600000000004</v>
      </c>
      <c r="L31" s="17"/>
      <c r="M31" s="17"/>
      <c r="N31" s="17"/>
      <c r="O31" s="17"/>
      <c r="P31" s="17"/>
      <c r="Q31" s="17">
        <v>0.19700000000000001</v>
      </c>
      <c r="R31" s="17"/>
      <c r="S31" s="17">
        <v>9.8308300000000006</v>
      </c>
      <c r="T31" s="17">
        <v>7.3999999999999996E-2</v>
      </c>
      <c r="U31" s="17"/>
      <c r="V31" s="17">
        <v>6.0892799999999996</v>
      </c>
      <c r="W31" s="17">
        <v>0.72399999999999998</v>
      </c>
      <c r="X31" s="17"/>
      <c r="Y31" s="17">
        <v>31.4922</v>
      </c>
      <c r="Z31" s="17">
        <v>7.5999999999999998E-2</v>
      </c>
      <c r="AA31" s="17"/>
      <c r="AB31" s="17">
        <v>1.9438200000000001</v>
      </c>
      <c r="AC31" s="17">
        <v>0.94789999999999996</v>
      </c>
      <c r="AD31" s="17"/>
      <c r="AE31" s="17">
        <v>52.5473</v>
      </c>
      <c r="AF31" s="17">
        <v>1.68916</v>
      </c>
      <c r="AG31" s="17"/>
      <c r="AH31" s="17">
        <v>35.9148</v>
      </c>
      <c r="AI31" s="17">
        <v>1.1249899999999999</v>
      </c>
      <c r="AJ31" s="17"/>
      <c r="AK31" s="17">
        <v>18.143599999999999</v>
      </c>
      <c r="AL31" s="17">
        <v>1.38192</v>
      </c>
      <c r="AM31" s="17"/>
      <c r="AN31" s="17">
        <v>38.978999999999999</v>
      </c>
      <c r="AO31" s="17">
        <v>610.25</v>
      </c>
      <c r="AP31" s="17"/>
      <c r="AQ31" s="17"/>
      <c r="AR31" s="17">
        <v>1.32881</v>
      </c>
      <c r="AS31" s="17">
        <v>123.629</v>
      </c>
      <c r="AT31" s="17">
        <v>93.037400000000005</v>
      </c>
      <c r="AU31" s="17">
        <v>28.238399999999999</v>
      </c>
      <c r="AV31" s="17" t="s">
        <v>53</v>
      </c>
      <c r="AW31" s="17" t="s">
        <v>77</v>
      </c>
      <c r="AX31" s="17">
        <v>0</v>
      </c>
      <c r="AY31" s="17">
        <v>299.04199999999997</v>
      </c>
      <c r="AZ31" s="17">
        <v>297.92599999999999</v>
      </c>
      <c r="BA31" s="17">
        <v>0</v>
      </c>
      <c r="BB31" s="17">
        <v>0</v>
      </c>
      <c r="BC31" s="17">
        <v>202.70599999999999</v>
      </c>
      <c r="BD31" s="17">
        <v>0</v>
      </c>
      <c r="BE31" s="17">
        <v>0</v>
      </c>
    </row>
    <row r="32" spans="1:57" x14ac:dyDescent="0.35">
      <c r="A32">
        <v>1820305</v>
      </c>
      <c r="B32" s="6">
        <v>43302.75</v>
      </c>
      <c r="C32" s="17"/>
      <c r="D32" s="17"/>
      <c r="E32" s="16">
        <v>506</v>
      </c>
      <c r="F32" s="17"/>
      <c r="G32" s="17"/>
      <c r="H32" s="17"/>
      <c r="I32" s="17"/>
      <c r="J32" t="str">
        <f>CHOOSE(1+ABS(ROUND(Table7[[#This Row],[WINDDIR_AVG °AZ]]/45,0)),"N","NE","E","SE","S","SW","W","NW","N")</f>
        <v>N</v>
      </c>
      <c r="K32" s="17"/>
      <c r="L32" s="17">
        <v>4.67</v>
      </c>
      <c r="M32" s="17"/>
      <c r="N32" s="17">
        <v>22.16</v>
      </c>
      <c r="O32" s="17"/>
      <c r="P32" s="17">
        <v>21.231000000000002</v>
      </c>
      <c r="Q32" s="17">
        <v>0.221</v>
      </c>
      <c r="R32" s="17"/>
      <c r="S32" s="17">
        <v>11.028499999999999</v>
      </c>
      <c r="T32" s="17">
        <v>0.112</v>
      </c>
      <c r="U32" s="17"/>
      <c r="V32" s="17">
        <v>9.2162100000000002</v>
      </c>
      <c r="W32" s="17">
        <v>1.0209999999999999</v>
      </c>
      <c r="X32" s="17"/>
      <c r="Y32" s="17">
        <v>44.411000000000001</v>
      </c>
      <c r="Z32" s="17">
        <v>5.6000000000000001E-2</v>
      </c>
      <c r="AA32" s="17"/>
      <c r="AB32" s="17">
        <v>1.4322900000000001</v>
      </c>
      <c r="AC32" s="17">
        <v>0.65159999999999996</v>
      </c>
      <c r="AD32" s="17"/>
      <c r="AE32" s="17">
        <v>36.121699999999997</v>
      </c>
      <c r="AF32" s="17">
        <v>1.4115800000000001</v>
      </c>
      <c r="AG32" s="17"/>
      <c r="AH32" s="17">
        <v>30.012799999999999</v>
      </c>
      <c r="AI32" s="17">
        <v>1.81593</v>
      </c>
      <c r="AJ32" s="17"/>
      <c r="AK32" s="17">
        <v>29.286899999999999</v>
      </c>
      <c r="AL32" s="17">
        <v>1.6914400000000001</v>
      </c>
      <c r="AM32" s="17"/>
      <c r="AN32" s="17">
        <v>47.709299999999999</v>
      </c>
      <c r="AO32" s="17">
        <v>249.833</v>
      </c>
      <c r="AP32" s="17"/>
      <c r="AQ32" s="17"/>
      <c r="AR32" s="17">
        <v>1.3510200000000001</v>
      </c>
      <c r="AS32" s="17">
        <v>144.571</v>
      </c>
      <c r="AT32" s="17">
        <v>107.009</v>
      </c>
      <c r="AU32" s="17">
        <v>29.860900000000001</v>
      </c>
      <c r="AV32" s="17" t="s">
        <v>53</v>
      </c>
      <c r="AW32" s="17"/>
      <c r="AX32" s="17">
        <v>0</v>
      </c>
      <c r="AY32" s="17">
        <v>171.078</v>
      </c>
      <c r="AZ32" s="17">
        <v>107.726</v>
      </c>
      <c r="BA32" s="17">
        <v>0</v>
      </c>
      <c r="BB32" s="17">
        <v>0</v>
      </c>
      <c r="BC32" s="17">
        <v>138.071</v>
      </c>
      <c r="BD32" s="17">
        <v>0</v>
      </c>
      <c r="BE32" s="17">
        <v>0</v>
      </c>
    </row>
    <row r="33" spans="1:57" x14ac:dyDescent="0.35">
      <c r="A33">
        <v>1820406</v>
      </c>
      <c r="B33" s="6">
        <v>43303.25</v>
      </c>
      <c r="C33" s="17">
        <v>0.13184799999999999</v>
      </c>
      <c r="D33" s="17"/>
      <c r="E33" s="16">
        <v>682</v>
      </c>
      <c r="F33" s="17">
        <v>0.15756800000000001</v>
      </c>
      <c r="G33" s="17"/>
      <c r="H33" s="17">
        <v>10.3942</v>
      </c>
      <c r="I33" s="17">
        <v>119.971</v>
      </c>
      <c r="J33" t="str">
        <f>CHOOSE(1+ABS(ROUND(Table7[[#This Row],[WINDDIR_AVG °AZ]]/45,0)),"N","NE","E","SE","S","SW","W","NW","N")</f>
        <v>SE</v>
      </c>
      <c r="K33" s="17">
        <v>20.345300000000002</v>
      </c>
      <c r="L33" s="17"/>
      <c r="M33" s="17"/>
      <c r="N33" s="17"/>
      <c r="O33" s="17"/>
      <c r="P33" s="17"/>
      <c r="Q33" s="17">
        <v>0.29299999999999998</v>
      </c>
      <c r="R33" s="17"/>
      <c r="S33" s="17">
        <v>14.621499999999999</v>
      </c>
      <c r="T33" s="17">
        <v>0.19500000000000001</v>
      </c>
      <c r="U33" s="17"/>
      <c r="V33" s="17">
        <v>16.046099999999999</v>
      </c>
      <c r="W33" s="17">
        <v>1.5469999999999999</v>
      </c>
      <c r="X33" s="17"/>
      <c r="Y33" s="17">
        <v>67.290700000000001</v>
      </c>
      <c r="Z33" s="17">
        <v>0.10299999999999999</v>
      </c>
      <c r="AA33" s="17"/>
      <c r="AB33" s="17">
        <v>2.6343899999999998</v>
      </c>
      <c r="AC33" s="17">
        <v>1.1499999999999999</v>
      </c>
      <c r="AD33" s="17"/>
      <c r="AE33" s="17">
        <v>63.750799999999998</v>
      </c>
      <c r="AF33" s="17">
        <v>2.1333000000000002</v>
      </c>
      <c r="AG33" s="17"/>
      <c r="AH33" s="17">
        <v>45.357999999999997</v>
      </c>
      <c r="AI33" s="17">
        <v>3.5609899999999999</v>
      </c>
      <c r="AJ33" s="17"/>
      <c r="AK33" s="17">
        <v>57.430799999999998</v>
      </c>
      <c r="AL33" s="17">
        <v>2.32673</v>
      </c>
      <c r="AM33" s="17"/>
      <c r="AN33" s="17">
        <v>65.628399999999999</v>
      </c>
      <c r="AO33" s="17">
        <v>414.91699999999997</v>
      </c>
      <c r="AP33" s="17"/>
      <c r="AQ33" s="17"/>
      <c r="AR33" s="17">
        <v>1.33938</v>
      </c>
      <c r="AS33" s="17">
        <v>225.57400000000001</v>
      </c>
      <c r="AT33" s="17">
        <v>168.417</v>
      </c>
      <c r="AU33" s="17">
        <v>29.014399999999998</v>
      </c>
      <c r="AV33" s="17" t="s">
        <v>53</v>
      </c>
      <c r="AW33" s="17" t="s">
        <v>77</v>
      </c>
      <c r="AX33" s="17">
        <v>0</v>
      </c>
      <c r="AY33" s="17">
        <v>214.25299999999999</v>
      </c>
      <c r="AZ33" s="17">
        <v>162.643</v>
      </c>
      <c r="BA33" s="17">
        <v>0</v>
      </c>
      <c r="BB33" s="17">
        <v>0</v>
      </c>
      <c r="BC33" s="17">
        <v>193.458</v>
      </c>
      <c r="BD33" s="17">
        <v>0</v>
      </c>
      <c r="BE33" s="17">
        <v>0</v>
      </c>
    </row>
    <row r="34" spans="1:57" x14ac:dyDescent="0.35">
      <c r="A34">
        <v>1820401</v>
      </c>
      <c r="B34" s="6">
        <v>43304.75</v>
      </c>
      <c r="C34" s="17">
        <v>4.9507899999999996</v>
      </c>
      <c r="D34" s="17"/>
      <c r="E34" s="16">
        <v>846</v>
      </c>
      <c r="F34" s="17">
        <v>0.39502300000000001</v>
      </c>
      <c r="G34" s="17"/>
      <c r="H34" s="17">
        <v>17.645900000000001</v>
      </c>
      <c r="I34" s="17">
        <v>208.173</v>
      </c>
      <c r="J34" t="str">
        <f>CHOOSE(1+ABS(ROUND(Table7[[#This Row],[WINDDIR_AVG °AZ]]/45,0)),"N","NE","E","SE","S","SW","W","NW","N")</f>
        <v>SW</v>
      </c>
      <c r="K34" s="17">
        <v>13.0939</v>
      </c>
      <c r="L34" s="17">
        <v>4.63</v>
      </c>
      <c r="M34" s="17"/>
      <c r="N34" s="17">
        <v>15.8</v>
      </c>
      <c r="O34" s="17"/>
      <c r="P34" s="17">
        <v>23.279299999999999</v>
      </c>
      <c r="Q34" s="17">
        <v>0.14199999999999999</v>
      </c>
      <c r="R34" s="17"/>
      <c r="S34" s="17">
        <v>7.0861799999999997</v>
      </c>
      <c r="T34" s="17">
        <v>6.0999999999999999E-2</v>
      </c>
      <c r="U34" s="17"/>
      <c r="V34" s="17">
        <v>5.0195400000000001</v>
      </c>
      <c r="W34" s="17">
        <v>0.71799999999999997</v>
      </c>
      <c r="X34" s="17"/>
      <c r="Y34" s="17">
        <v>31.231200000000001</v>
      </c>
      <c r="Z34" s="17">
        <v>5.1999999999999998E-2</v>
      </c>
      <c r="AA34" s="17"/>
      <c r="AB34" s="17">
        <v>1.3299799999999999</v>
      </c>
      <c r="AC34" s="17">
        <v>0.255</v>
      </c>
      <c r="AD34" s="17"/>
      <c r="AE34" s="17">
        <v>14.135999999999999</v>
      </c>
      <c r="AF34" s="17">
        <v>1.0110600000000001</v>
      </c>
      <c r="AG34" s="17"/>
      <c r="AH34" s="17">
        <v>21.4971</v>
      </c>
      <c r="AI34" s="17">
        <v>1.3154399999999999</v>
      </c>
      <c r="AJ34" s="17"/>
      <c r="AK34" s="17">
        <v>21.2151</v>
      </c>
      <c r="AL34" s="17">
        <v>1.0091399999999999</v>
      </c>
      <c r="AM34" s="17"/>
      <c r="AN34" s="17">
        <v>28.464099999999998</v>
      </c>
      <c r="AO34" s="17">
        <v>206.083</v>
      </c>
      <c r="AP34" s="17"/>
      <c r="AQ34" s="17"/>
      <c r="AR34" s="17">
        <v>1.6668499999999999</v>
      </c>
      <c r="AS34" s="17">
        <v>118.64</v>
      </c>
      <c r="AT34" s="17">
        <v>71.176299999999998</v>
      </c>
      <c r="AU34" s="17">
        <v>50.010199999999998</v>
      </c>
      <c r="AV34" s="17" t="s">
        <v>53</v>
      </c>
      <c r="AW34" s="17"/>
      <c r="AX34" s="17">
        <v>0</v>
      </c>
      <c r="AY34" s="17">
        <v>207.03100000000001</v>
      </c>
      <c r="AZ34" s="17">
        <v>127.81399999999999</v>
      </c>
      <c r="BA34" s="17">
        <v>0</v>
      </c>
      <c r="BB34" s="17">
        <v>0</v>
      </c>
      <c r="BC34" s="17">
        <v>53.69</v>
      </c>
      <c r="BD34" s="17">
        <v>0</v>
      </c>
      <c r="BE34" s="17">
        <v>0</v>
      </c>
    </row>
    <row r="35" spans="1:57" x14ac:dyDescent="0.35">
      <c r="A35">
        <v>1820601</v>
      </c>
      <c r="B35" s="6">
        <v>43306.75</v>
      </c>
      <c r="C35" s="17">
        <v>1.9107499999999999</v>
      </c>
      <c r="D35" s="17"/>
      <c r="E35" s="16">
        <v>119</v>
      </c>
      <c r="F35" s="17">
        <v>0.44468999999999997</v>
      </c>
      <c r="G35" s="17"/>
      <c r="H35" s="17">
        <v>17.450299999999999</v>
      </c>
      <c r="I35" s="17">
        <v>247.16200000000001</v>
      </c>
      <c r="J35" t="str">
        <f>CHOOSE(1+ABS(ROUND(Table7[[#This Row],[WINDDIR_AVG °AZ]]/45,0)),"N","NE","E","SE","S","SW","W","NW","N")</f>
        <v>SW</v>
      </c>
      <c r="K35" s="17">
        <v>11.320399999999999</v>
      </c>
      <c r="L35" s="17"/>
      <c r="M35" s="17"/>
      <c r="N35" s="17"/>
      <c r="O35" s="17"/>
      <c r="P35" s="17"/>
      <c r="Q35" s="17">
        <v>0.157</v>
      </c>
      <c r="R35" s="17"/>
      <c r="S35" s="17">
        <v>7.8347199999999999</v>
      </c>
      <c r="T35" s="17">
        <v>7.8E-2</v>
      </c>
      <c r="U35" s="17"/>
      <c r="V35" s="17">
        <v>6.4184299999999999</v>
      </c>
      <c r="W35" s="17">
        <v>0.625</v>
      </c>
      <c r="X35" s="17"/>
      <c r="Y35" s="17">
        <v>27.186</v>
      </c>
      <c r="Z35" s="17">
        <v>0.19800000000000001</v>
      </c>
      <c r="AA35" s="17"/>
      <c r="AB35" s="17">
        <v>5.0641600000000002</v>
      </c>
      <c r="AC35" s="17">
        <v>0.38250000000000001</v>
      </c>
      <c r="AD35" s="17"/>
      <c r="AE35" s="17">
        <v>21.2041</v>
      </c>
      <c r="AF35" s="17">
        <v>1.0586500000000001</v>
      </c>
      <c r="AG35" s="17"/>
      <c r="AH35" s="17">
        <v>22.508900000000001</v>
      </c>
      <c r="AI35" s="17">
        <v>1.7406299999999999</v>
      </c>
      <c r="AJ35" s="17"/>
      <c r="AK35" s="17">
        <v>28.072500000000002</v>
      </c>
      <c r="AL35" s="17">
        <v>1.0547899999999999</v>
      </c>
      <c r="AM35" s="17"/>
      <c r="AN35" s="17">
        <v>29.7517</v>
      </c>
      <c r="AO35" s="17">
        <v>242.75</v>
      </c>
      <c r="AP35" s="17"/>
      <c r="AQ35" s="17"/>
      <c r="AR35" s="17">
        <v>1.3824399999999999</v>
      </c>
      <c r="AS35" s="17">
        <v>111.05500000000001</v>
      </c>
      <c r="AT35" s="17">
        <v>80.332999999999998</v>
      </c>
      <c r="AU35" s="17">
        <v>32.104900000000001</v>
      </c>
      <c r="AV35" s="17" t="s">
        <v>53</v>
      </c>
      <c r="AW35" s="17" t="s">
        <v>77</v>
      </c>
      <c r="AX35" s="17">
        <v>0</v>
      </c>
      <c r="AY35" s="17">
        <v>212.9</v>
      </c>
      <c r="AZ35" s="17">
        <v>121.783</v>
      </c>
      <c r="BA35" s="17">
        <v>0</v>
      </c>
      <c r="BB35" s="17">
        <v>0</v>
      </c>
      <c r="BC35" s="17">
        <v>40.054000000000002</v>
      </c>
      <c r="BD35" s="17">
        <v>0</v>
      </c>
      <c r="BE35" s="17">
        <v>0</v>
      </c>
    </row>
    <row r="36" spans="1:57" x14ac:dyDescent="0.35">
      <c r="A36">
        <v>1820703</v>
      </c>
      <c r="B36" s="6">
        <v>43307.75</v>
      </c>
      <c r="C36" s="17">
        <v>6.3603100000000001</v>
      </c>
      <c r="D36" s="17"/>
      <c r="E36" s="16">
        <v>883</v>
      </c>
      <c r="F36" s="17">
        <v>0.58012300000000006</v>
      </c>
      <c r="G36" s="17"/>
      <c r="H36" s="17">
        <v>14.7287</v>
      </c>
      <c r="I36" s="17">
        <v>275.34399999999999</v>
      </c>
      <c r="J36" t="str">
        <f>CHOOSE(1+ABS(ROUND(Table7[[#This Row],[WINDDIR_AVG °AZ]]/45,0)),"N","NE","E","SE","S","SW","W","NW","N")</f>
        <v>W</v>
      </c>
      <c r="K36" s="17">
        <v>8.9979800000000001</v>
      </c>
      <c r="L36" s="17">
        <v>4.22</v>
      </c>
      <c r="M36" s="17"/>
      <c r="N36" s="17">
        <v>39.06</v>
      </c>
      <c r="O36" s="17"/>
      <c r="P36" s="17">
        <v>59.8371</v>
      </c>
      <c r="Q36" s="17">
        <v>0.121</v>
      </c>
      <c r="R36" s="17"/>
      <c r="S36" s="17">
        <v>6.0382300000000004</v>
      </c>
      <c r="T36" s="17">
        <v>0.02</v>
      </c>
      <c r="U36" s="17"/>
      <c r="V36" s="17">
        <v>1.64575</v>
      </c>
      <c r="W36" s="17">
        <v>6.5000000000000002E-2</v>
      </c>
      <c r="X36" s="17"/>
      <c r="Y36" s="17">
        <v>2.82734</v>
      </c>
      <c r="Z36" s="17">
        <v>4.2999999999999997E-2</v>
      </c>
      <c r="AA36" s="17"/>
      <c r="AB36" s="17">
        <v>1.09979</v>
      </c>
      <c r="AC36" s="17">
        <v>0.9234</v>
      </c>
      <c r="AD36" s="17"/>
      <c r="AE36" s="17">
        <v>51.189100000000003</v>
      </c>
      <c r="AF36" s="17">
        <v>2.1174400000000002</v>
      </c>
      <c r="AG36" s="17"/>
      <c r="AH36" s="17">
        <v>45.020699999999998</v>
      </c>
      <c r="AI36" s="17">
        <v>1.93994</v>
      </c>
      <c r="AJ36" s="17"/>
      <c r="AK36" s="17">
        <v>31.286899999999999</v>
      </c>
      <c r="AL36" s="17">
        <v>0.77513299999999996</v>
      </c>
      <c r="AM36" s="17"/>
      <c r="AN36" s="17">
        <v>21.863700000000001</v>
      </c>
      <c r="AO36" s="17">
        <v>361.83300000000003</v>
      </c>
      <c r="AP36" s="17"/>
      <c r="AQ36" s="17"/>
      <c r="AR36" s="17">
        <v>1.4810700000000001</v>
      </c>
      <c r="AS36" s="17">
        <v>145.398</v>
      </c>
      <c r="AT36" s="17">
        <v>98.171300000000002</v>
      </c>
      <c r="AU36" s="17">
        <v>38.7791</v>
      </c>
      <c r="AV36" s="17" t="s">
        <v>53</v>
      </c>
      <c r="AW36" s="17"/>
      <c r="AX36" s="17">
        <v>0</v>
      </c>
      <c r="AY36" s="17">
        <v>410.42500000000001</v>
      </c>
      <c r="AZ36" s="17">
        <v>292.23399999999998</v>
      </c>
      <c r="BA36" s="17">
        <v>46.196599999999997</v>
      </c>
      <c r="BB36" s="17">
        <v>124.93899999999999</v>
      </c>
      <c r="BC36" s="17">
        <v>106.142</v>
      </c>
      <c r="BD36" s="17">
        <v>0</v>
      </c>
      <c r="BE36" s="17">
        <v>29.735499999999998</v>
      </c>
    </row>
    <row r="37" spans="1:57" x14ac:dyDescent="0.35">
      <c r="A37">
        <v>1821101</v>
      </c>
      <c r="B37" s="6">
        <v>43311.75</v>
      </c>
      <c r="C37" s="17">
        <v>2.5666699999999998</v>
      </c>
      <c r="D37" s="17"/>
      <c r="E37" s="16">
        <v>261</v>
      </c>
      <c r="F37" s="17">
        <v>0.59284199999999998</v>
      </c>
      <c r="G37" s="17"/>
      <c r="H37" s="17">
        <v>10.482699999999999</v>
      </c>
      <c r="I37" s="17">
        <v>269.14299999999997</v>
      </c>
      <c r="J37" t="str">
        <f>CHOOSE(1+ABS(ROUND(Table7[[#This Row],[WINDDIR_AVG °AZ]]/45,0)),"N","NE","E","SE","S","SW","W","NW","N")</f>
        <v>W</v>
      </c>
      <c r="K37" s="17">
        <v>8.8170300000000008</v>
      </c>
      <c r="L37" s="17"/>
      <c r="M37" s="17"/>
      <c r="N37" s="17"/>
      <c r="O37" s="17"/>
      <c r="P37" s="17"/>
      <c r="Q37" s="17">
        <v>0.65700000000000003</v>
      </c>
      <c r="R37" s="17"/>
      <c r="S37" s="17">
        <v>32.786099999999998</v>
      </c>
      <c r="T37" s="17">
        <v>0.11700000000000001</v>
      </c>
      <c r="U37" s="17"/>
      <c r="V37" s="17">
        <v>9.6276499999999992</v>
      </c>
      <c r="W37" s="17">
        <v>0.129</v>
      </c>
      <c r="X37" s="17"/>
      <c r="Y37" s="17">
        <v>5.6111800000000001</v>
      </c>
      <c r="Z37" s="17">
        <v>0.106</v>
      </c>
      <c r="AA37" s="17"/>
      <c r="AB37" s="17">
        <v>2.7111200000000002</v>
      </c>
      <c r="AC37" s="17">
        <v>6.4779</v>
      </c>
      <c r="AD37" s="17"/>
      <c r="AE37" s="17">
        <v>359.10500000000002</v>
      </c>
      <c r="AF37" s="17">
        <v>4.1120799999999997</v>
      </c>
      <c r="AG37" s="17"/>
      <c r="AH37" s="17">
        <v>87.430700000000002</v>
      </c>
      <c r="AI37" s="17">
        <v>26.795999999999999</v>
      </c>
      <c r="AJ37" s="17"/>
      <c r="AK37" s="17">
        <v>432.16</v>
      </c>
      <c r="AL37" s="17">
        <v>0.905968</v>
      </c>
      <c r="AM37" s="17"/>
      <c r="AN37" s="17">
        <v>25.554099999999998</v>
      </c>
      <c r="AO37" s="17">
        <v>1280</v>
      </c>
      <c r="AP37" s="17"/>
      <c r="AQ37" s="17"/>
      <c r="AR37" s="17">
        <v>0.75243499999999996</v>
      </c>
      <c r="AS37" s="17">
        <v>410.18599999999998</v>
      </c>
      <c r="AT37" s="17">
        <v>545.14400000000001</v>
      </c>
      <c r="AU37" s="17">
        <v>-28.253900000000002</v>
      </c>
      <c r="AV37" s="17" t="s">
        <v>53</v>
      </c>
      <c r="AW37" s="17" t="s">
        <v>77</v>
      </c>
      <c r="AX37" s="17">
        <v>0</v>
      </c>
      <c r="AY37" s="17">
        <v>668.42399999999998</v>
      </c>
      <c r="AZ37" s="17">
        <v>840.08199999999999</v>
      </c>
      <c r="BA37" s="17">
        <v>95.428899999999999</v>
      </c>
      <c r="BB37" s="17">
        <v>242.226</v>
      </c>
      <c r="BC37" s="17">
        <v>757.18299999999999</v>
      </c>
      <c r="BD37" s="17">
        <v>0</v>
      </c>
      <c r="BE37" s="17">
        <v>66.712199999999996</v>
      </c>
    </row>
    <row r="38" spans="1:57" x14ac:dyDescent="0.35">
      <c r="A38">
        <v>1821404</v>
      </c>
      <c r="B38" s="6">
        <v>43313.25</v>
      </c>
      <c r="C38" s="17">
        <v>1.96872</v>
      </c>
      <c r="D38" s="17"/>
      <c r="E38" s="16">
        <v>121</v>
      </c>
      <c r="F38" s="17">
        <v>0.17585799999999999</v>
      </c>
      <c r="G38" s="17"/>
      <c r="H38" s="17">
        <v>13.391500000000001</v>
      </c>
      <c r="I38" s="17">
        <v>227.77799999999999</v>
      </c>
      <c r="J38" t="str">
        <f>CHOOSE(1+ABS(ROUND(Table7[[#This Row],[WINDDIR_AVG °AZ]]/45,0)),"N","NE","E","SE","S","SW","W","NW","N")</f>
        <v>SW</v>
      </c>
      <c r="K38" s="17">
        <v>9.5260499999999997</v>
      </c>
      <c r="L38" s="17"/>
      <c r="M38" s="17"/>
      <c r="N38" s="17"/>
      <c r="O38" s="17"/>
      <c r="P38" s="17"/>
      <c r="Q38" s="17">
        <v>1.87</v>
      </c>
      <c r="R38" s="17"/>
      <c r="S38" s="17">
        <v>93.317999999999998</v>
      </c>
      <c r="T38" s="17">
        <v>0.29199999999999998</v>
      </c>
      <c r="U38" s="17"/>
      <c r="V38" s="17">
        <v>24.027999999999999</v>
      </c>
      <c r="W38" s="17">
        <v>0.81399999999999995</v>
      </c>
      <c r="X38" s="17"/>
      <c r="Y38" s="17">
        <v>35.406999999999996</v>
      </c>
      <c r="Z38" s="17">
        <v>0.23699999999999999</v>
      </c>
      <c r="AA38" s="17"/>
      <c r="AB38" s="17">
        <v>6.0616399999999997</v>
      </c>
      <c r="AC38" s="17">
        <v>13.7799</v>
      </c>
      <c r="AD38" s="17"/>
      <c r="AE38" s="17">
        <v>763.89499999999998</v>
      </c>
      <c r="AF38" s="17">
        <v>6.07104</v>
      </c>
      <c r="AG38" s="17"/>
      <c r="AH38" s="17">
        <v>129.08199999999999</v>
      </c>
      <c r="AI38" s="17">
        <v>25.644500000000001</v>
      </c>
      <c r="AJ38" s="17"/>
      <c r="AK38" s="17">
        <v>413.58800000000002</v>
      </c>
      <c r="AL38" s="17">
        <v>1.29983</v>
      </c>
      <c r="AM38" s="17"/>
      <c r="AN38" s="17">
        <v>36.663499999999999</v>
      </c>
      <c r="AO38" s="17">
        <v>2051.67</v>
      </c>
      <c r="AP38" s="17"/>
      <c r="AQ38" s="17"/>
      <c r="AR38" s="17">
        <v>1.8239399999999999</v>
      </c>
      <c r="AS38" s="17">
        <v>1056.67</v>
      </c>
      <c r="AT38" s="17">
        <v>579.33299999999997</v>
      </c>
      <c r="AU38" s="17">
        <v>58.353900000000003</v>
      </c>
      <c r="AV38" s="17" t="s">
        <v>53</v>
      </c>
      <c r="AW38" s="17" t="s">
        <v>77</v>
      </c>
      <c r="AX38" s="17">
        <v>0</v>
      </c>
      <c r="AY38" s="17">
        <v>648.78700000000003</v>
      </c>
      <c r="AZ38" s="17">
        <v>1931.71</v>
      </c>
      <c r="BA38" s="17">
        <v>174.054</v>
      </c>
      <c r="BB38" s="17">
        <v>505.01499999999999</v>
      </c>
      <c r="BC38" s="17">
        <v>846.447</v>
      </c>
      <c r="BD38" s="17">
        <v>35.877600000000001</v>
      </c>
      <c r="BE38" s="17">
        <v>110.16</v>
      </c>
    </row>
    <row r="39" spans="1:57" x14ac:dyDescent="0.35">
      <c r="A39">
        <v>1821301</v>
      </c>
      <c r="B39" s="6">
        <v>43313.75</v>
      </c>
      <c r="C39" s="17">
        <v>7.3786666666666596</v>
      </c>
      <c r="D39" s="17"/>
      <c r="E39" s="16">
        <v>1027</v>
      </c>
      <c r="F39" s="17">
        <v>0.36410199999999998</v>
      </c>
      <c r="G39" s="17"/>
      <c r="H39" s="17">
        <v>15.243</v>
      </c>
      <c r="I39" s="17">
        <v>220.6</v>
      </c>
      <c r="J39" t="str">
        <f>CHOOSE(1+ABS(ROUND(Table7[[#This Row],[WINDDIR_AVG °AZ]]/45,0)),"N","NE","E","SE","S","SW","W","NW","N")</f>
        <v>SW</v>
      </c>
      <c r="K39" s="17">
        <v>11.720800000000001</v>
      </c>
      <c r="L39" s="17">
        <v>4.2699999999999996</v>
      </c>
      <c r="M39" s="17"/>
      <c r="N39" s="17">
        <v>37.619999999999997</v>
      </c>
      <c r="O39" s="17"/>
      <c r="P39" s="17">
        <v>53.329900000000002</v>
      </c>
      <c r="Q39" s="17">
        <v>0.29799999999999999</v>
      </c>
      <c r="R39" s="17"/>
      <c r="S39" s="17">
        <v>14.871</v>
      </c>
      <c r="T39" s="17">
        <v>5.3999999999999999E-2</v>
      </c>
      <c r="U39" s="17"/>
      <c r="V39" s="17">
        <v>4.44353</v>
      </c>
      <c r="W39" s="17">
        <v>0.32</v>
      </c>
      <c r="X39" s="17"/>
      <c r="Y39" s="17">
        <v>13.9192</v>
      </c>
      <c r="Z39" s="17">
        <v>5.5E-2</v>
      </c>
      <c r="AA39" s="17"/>
      <c r="AB39" s="17">
        <v>1.4067099999999999</v>
      </c>
      <c r="AC39" s="17">
        <v>0.93759999999999999</v>
      </c>
      <c r="AD39" s="17"/>
      <c r="AE39" s="17">
        <v>51.976300000000002</v>
      </c>
      <c r="AF39" s="17">
        <v>2.0936400000000002</v>
      </c>
      <c r="AG39" s="17"/>
      <c r="AH39" s="17">
        <v>44.514800000000001</v>
      </c>
      <c r="AI39" s="17"/>
      <c r="AJ39" s="17" t="s">
        <v>52</v>
      </c>
      <c r="AK39" s="17"/>
      <c r="AL39" s="17">
        <v>0.790578</v>
      </c>
      <c r="AM39" s="17"/>
      <c r="AN39" s="17">
        <v>22.299299999999999</v>
      </c>
      <c r="AO39" s="17">
        <v>498.25</v>
      </c>
      <c r="AP39" s="17"/>
      <c r="AQ39" s="17"/>
      <c r="AR39" s="17"/>
      <c r="AS39" s="17">
        <v>195.50200000000001</v>
      </c>
      <c r="AT39" s="17"/>
      <c r="AU39" s="17"/>
      <c r="AV39" s="17"/>
      <c r="AW39" s="17" t="s">
        <v>3</v>
      </c>
      <c r="AX39" s="17">
        <v>0</v>
      </c>
      <c r="AY39" s="17">
        <v>263.50400000000002</v>
      </c>
      <c r="AZ39" s="17">
        <v>186.155</v>
      </c>
      <c r="BA39" s="17">
        <v>0</v>
      </c>
      <c r="BB39" s="17">
        <v>0</v>
      </c>
      <c r="BC39" s="17">
        <v>170.68299999999999</v>
      </c>
      <c r="BD39" s="17">
        <v>0</v>
      </c>
      <c r="BE39" s="17">
        <v>0</v>
      </c>
    </row>
    <row r="40" spans="1:57" x14ac:dyDescent="0.35">
      <c r="A40">
        <v>1821402</v>
      </c>
      <c r="B40" s="6">
        <v>43314.25</v>
      </c>
      <c r="C40" s="17">
        <v>8.3285</v>
      </c>
      <c r="D40" s="17"/>
      <c r="E40" s="16">
        <v>2251</v>
      </c>
      <c r="F40" s="17">
        <v>0.70747099999999996</v>
      </c>
      <c r="G40" s="17"/>
      <c r="H40" s="17">
        <v>15.41</v>
      </c>
      <c r="I40" s="17">
        <v>262.39</v>
      </c>
      <c r="J40" t="str">
        <f>CHOOSE(1+ABS(ROUND(Table7[[#This Row],[WINDDIR_AVG °AZ]]/45,0)),"N","NE","E","SE","S","SW","W","NW","N")</f>
        <v>W</v>
      </c>
      <c r="K40" s="17">
        <v>10.159599999999999</v>
      </c>
      <c r="L40" s="17">
        <v>4.5199999999999996</v>
      </c>
      <c r="M40" s="17"/>
      <c r="N40" s="17">
        <v>23.63</v>
      </c>
      <c r="O40" s="17"/>
      <c r="P40" s="17">
        <v>29.989599999999999</v>
      </c>
      <c r="Q40" s="17">
        <v>0.14599999999999999</v>
      </c>
      <c r="R40" s="17"/>
      <c r="S40" s="17">
        <v>7.2857900000000004</v>
      </c>
      <c r="T40" s="17">
        <v>2.9000000000000001E-2</v>
      </c>
      <c r="U40" s="17"/>
      <c r="V40" s="17">
        <v>2.3863400000000001</v>
      </c>
      <c r="W40" s="17">
        <v>0.219</v>
      </c>
      <c r="X40" s="17"/>
      <c r="Y40" s="17">
        <v>9.5259599999999995</v>
      </c>
      <c r="Z40" s="17">
        <v>3.5999999999999997E-2</v>
      </c>
      <c r="AA40" s="17"/>
      <c r="AB40" s="17">
        <v>0.92075600000000002</v>
      </c>
      <c r="AC40" s="17">
        <v>0.66449999999999998</v>
      </c>
      <c r="AD40" s="17"/>
      <c r="AE40" s="17">
        <v>36.8369</v>
      </c>
      <c r="AF40" s="17">
        <v>1.4393400000000001</v>
      </c>
      <c r="AG40" s="17"/>
      <c r="AH40" s="17">
        <v>30.603000000000002</v>
      </c>
      <c r="AI40" s="17"/>
      <c r="AJ40" s="17" t="s">
        <v>52</v>
      </c>
      <c r="AK40" s="17"/>
      <c r="AL40" s="17">
        <v>0.65106200000000003</v>
      </c>
      <c r="AM40" s="17"/>
      <c r="AN40" s="17">
        <v>18.364100000000001</v>
      </c>
      <c r="AO40" s="17">
        <v>294.33300000000003</v>
      </c>
      <c r="AP40" s="17"/>
      <c r="AQ40" s="17"/>
      <c r="AR40" s="17"/>
      <c r="AS40" s="17">
        <v>115.431</v>
      </c>
      <c r="AT40" s="17"/>
      <c r="AU40" s="17"/>
      <c r="AV40" s="17"/>
      <c r="AW40" s="17" t="s">
        <v>3</v>
      </c>
      <c r="AX40" s="17">
        <v>0</v>
      </c>
      <c r="AY40" s="17">
        <v>194.756</v>
      </c>
      <c r="AZ40" s="17">
        <v>159.328</v>
      </c>
      <c r="BA40" s="17">
        <v>0</v>
      </c>
      <c r="BB40" s="17">
        <v>0</v>
      </c>
      <c r="BC40" s="17">
        <v>78.373900000000006</v>
      </c>
      <c r="BD40" s="17">
        <v>0</v>
      </c>
      <c r="BE40" s="17">
        <v>0</v>
      </c>
    </row>
    <row r="41" spans="1:57" x14ac:dyDescent="0.35">
      <c r="A41">
        <v>1821403</v>
      </c>
      <c r="B41" s="6">
        <v>43314.75</v>
      </c>
      <c r="C41" s="17">
        <v>10.175000000000001</v>
      </c>
      <c r="D41" s="17"/>
      <c r="E41" s="16">
        <v>2986</v>
      </c>
      <c r="F41" s="17">
        <v>0.52166199999999996</v>
      </c>
      <c r="G41" s="17"/>
      <c r="H41" s="17">
        <v>14.056900000000001</v>
      </c>
      <c r="I41" s="17">
        <v>257.68700000000001</v>
      </c>
      <c r="J41" t="str">
        <f>CHOOSE(1+ABS(ROUND(Table7[[#This Row],[WINDDIR_AVG °AZ]]/45,0)),"N","NE","E","SE","S","SW","W","NW","N")</f>
        <v>W</v>
      </c>
      <c r="K41" s="17">
        <v>6.8121700000000001</v>
      </c>
      <c r="L41" s="17">
        <v>4.46</v>
      </c>
      <c r="M41" s="17"/>
      <c r="N41" s="17">
        <v>36.43</v>
      </c>
      <c r="O41" s="17"/>
      <c r="P41" s="17">
        <v>34.432699999999997</v>
      </c>
      <c r="Q41" s="17">
        <v>0.26</v>
      </c>
      <c r="R41" s="17"/>
      <c r="S41" s="17">
        <v>12.9747</v>
      </c>
      <c r="T41" s="17">
        <v>4.4999999999999998E-2</v>
      </c>
      <c r="U41" s="17"/>
      <c r="V41" s="17">
        <v>3.7029399999999999</v>
      </c>
      <c r="W41" s="17">
        <v>0.21099999999999999</v>
      </c>
      <c r="X41" s="17"/>
      <c r="Y41" s="17">
        <v>9.1779799999999998</v>
      </c>
      <c r="Z41" s="17">
        <v>5.3999999999999999E-2</v>
      </c>
      <c r="AA41" s="17"/>
      <c r="AB41" s="17">
        <v>1.38113</v>
      </c>
      <c r="AC41" s="17">
        <v>4.4302000000000001</v>
      </c>
      <c r="AD41" s="17"/>
      <c r="AE41" s="17">
        <v>245.59</v>
      </c>
      <c r="AF41" s="17">
        <v>4.1001899999999996</v>
      </c>
      <c r="AG41" s="17"/>
      <c r="AH41" s="17">
        <v>87.177700000000002</v>
      </c>
      <c r="AI41" s="17"/>
      <c r="AJ41" s="17" t="s">
        <v>52</v>
      </c>
      <c r="AK41" s="17"/>
      <c r="AL41" s="17">
        <v>0.68993099999999996</v>
      </c>
      <c r="AM41" s="17"/>
      <c r="AN41" s="17">
        <v>19.4604</v>
      </c>
      <c r="AO41" s="17">
        <v>268.58300000000003</v>
      </c>
      <c r="AP41" s="17"/>
      <c r="AQ41" s="17"/>
      <c r="AR41" s="17"/>
      <c r="AS41" s="17">
        <v>348.15699999999998</v>
      </c>
      <c r="AT41" s="17"/>
      <c r="AU41" s="17"/>
      <c r="AV41" s="17"/>
      <c r="AW41" s="17" t="s">
        <v>3</v>
      </c>
      <c r="AX41" s="17">
        <v>0</v>
      </c>
      <c r="AY41" s="17">
        <v>213.17599999999999</v>
      </c>
      <c r="AZ41" s="17">
        <v>149.392</v>
      </c>
      <c r="BA41" s="17">
        <v>0</v>
      </c>
      <c r="BB41" s="17">
        <v>0</v>
      </c>
      <c r="BC41" s="17">
        <v>113.157</v>
      </c>
      <c r="BD41" s="17">
        <v>0</v>
      </c>
      <c r="BE41" s="17">
        <v>0</v>
      </c>
    </row>
    <row r="42" spans="1:57" x14ac:dyDescent="0.35">
      <c r="A42">
        <v>1821504</v>
      </c>
      <c r="B42" s="6">
        <v>43315.25</v>
      </c>
      <c r="C42" s="17">
        <v>10.4433333333333</v>
      </c>
      <c r="D42" s="17"/>
      <c r="E42" s="16">
        <v>4193</v>
      </c>
      <c r="F42" s="17">
        <v>0.63548099999999996</v>
      </c>
      <c r="G42" s="17"/>
      <c r="H42" s="17">
        <v>14.033099999999999</v>
      </c>
      <c r="I42" s="17">
        <v>255.97300000000001</v>
      </c>
      <c r="J42" t="str">
        <f>CHOOSE(1+ABS(ROUND(Table7[[#This Row],[WINDDIR_AVG °AZ]]/45,0)),"N","NE","E","SE","S","SW","W","NW","N")</f>
        <v>W</v>
      </c>
      <c r="K42" s="17">
        <v>7.3609299999999998</v>
      </c>
      <c r="L42" s="17">
        <v>4.7699999999999996</v>
      </c>
      <c r="M42" s="17"/>
      <c r="N42" s="17">
        <v>29.11</v>
      </c>
      <c r="O42" s="17"/>
      <c r="P42" s="17">
        <v>16.8644</v>
      </c>
      <c r="Q42" s="17">
        <v>0.33200000000000002</v>
      </c>
      <c r="R42" s="17"/>
      <c r="S42" s="17">
        <v>16.567699999999999</v>
      </c>
      <c r="T42" s="17">
        <v>4.9000000000000002E-2</v>
      </c>
      <c r="U42" s="17"/>
      <c r="V42" s="17">
        <v>4.0320900000000002</v>
      </c>
      <c r="W42" s="17">
        <v>0.24199999999999999</v>
      </c>
      <c r="X42" s="17"/>
      <c r="Y42" s="17">
        <v>10.526400000000001</v>
      </c>
      <c r="Z42" s="17">
        <v>5.8000000000000003E-2</v>
      </c>
      <c r="AA42" s="17"/>
      <c r="AB42" s="17">
        <v>1.4834400000000001</v>
      </c>
      <c r="AC42" s="17">
        <v>5.0225999999999997</v>
      </c>
      <c r="AD42" s="17"/>
      <c r="AE42" s="17">
        <v>278.43</v>
      </c>
      <c r="AF42" s="17">
        <v>3.2198500000000001</v>
      </c>
      <c r="AG42" s="17"/>
      <c r="AH42" s="17">
        <v>68.459999999999994</v>
      </c>
      <c r="AI42" s="17"/>
      <c r="AJ42" s="17" t="s">
        <v>52</v>
      </c>
      <c r="AK42" s="17"/>
      <c r="AL42" s="17">
        <v>0.75580700000000001</v>
      </c>
      <c r="AM42" s="17"/>
      <c r="AN42" s="17">
        <v>21.3186</v>
      </c>
      <c r="AO42" s="17">
        <v>425.41699999999997</v>
      </c>
      <c r="AP42" s="17"/>
      <c r="AQ42" s="17"/>
      <c r="AR42" s="17"/>
      <c r="AS42" s="17">
        <v>339.02800000000002</v>
      </c>
      <c r="AT42" s="17"/>
      <c r="AU42" s="17"/>
      <c r="AV42" s="17"/>
      <c r="AW42" s="17" t="s">
        <v>3</v>
      </c>
      <c r="AX42" s="17">
        <v>0</v>
      </c>
      <c r="AY42" s="17">
        <v>307.64499999999998</v>
      </c>
      <c r="AZ42" s="17">
        <v>251.947</v>
      </c>
      <c r="BA42" s="17">
        <v>0</v>
      </c>
      <c r="BB42" s="17">
        <v>0</v>
      </c>
      <c r="BC42" s="17">
        <v>136.62899999999999</v>
      </c>
      <c r="BD42" s="17">
        <v>0</v>
      </c>
      <c r="BE42" s="17">
        <v>0</v>
      </c>
    </row>
    <row r="43" spans="1:57" x14ac:dyDescent="0.35">
      <c r="A43">
        <v>1821903</v>
      </c>
      <c r="B43" s="6">
        <v>43319.75</v>
      </c>
      <c r="C43" s="17">
        <v>6.4500999999999999</v>
      </c>
      <c r="D43" s="17"/>
      <c r="E43" s="16">
        <v>1687</v>
      </c>
      <c r="F43" s="17">
        <v>0.40148699999999998</v>
      </c>
      <c r="G43" s="17"/>
      <c r="H43" s="17">
        <v>15.694599999999999</v>
      </c>
      <c r="I43" s="17">
        <v>269.40300000000002</v>
      </c>
      <c r="J43" t="str">
        <f>CHOOSE(1+ABS(ROUND(Table7[[#This Row],[WINDDIR_AVG °AZ]]/45,0)),"N","NE","E","SE","S","SW","W","NW","N")</f>
        <v>W</v>
      </c>
      <c r="K43" s="17">
        <v>8.4732099999999999</v>
      </c>
      <c r="L43" s="17">
        <v>4.7</v>
      </c>
      <c r="M43" s="17"/>
      <c r="N43" s="17">
        <v>33.700000000000003</v>
      </c>
      <c r="O43" s="17"/>
      <c r="P43" s="17">
        <v>19.8139</v>
      </c>
      <c r="Q43" s="17">
        <v>0.79700000000000004</v>
      </c>
      <c r="R43" s="17"/>
      <c r="S43" s="17">
        <v>39.772399999999998</v>
      </c>
      <c r="T43" s="17">
        <v>0.125</v>
      </c>
      <c r="U43" s="17"/>
      <c r="V43" s="17">
        <v>10.2859</v>
      </c>
      <c r="W43" s="17">
        <v>0.25600000000000001</v>
      </c>
      <c r="X43" s="17"/>
      <c r="Y43" s="17">
        <v>11.135400000000001</v>
      </c>
      <c r="Z43" s="17">
        <v>9.6000000000000002E-2</v>
      </c>
      <c r="AA43" s="17"/>
      <c r="AB43" s="17">
        <v>2.4553500000000001</v>
      </c>
      <c r="AC43" s="17">
        <v>3.7734000000000001</v>
      </c>
      <c r="AD43" s="17"/>
      <c r="AE43" s="17">
        <v>209.18</v>
      </c>
      <c r="AF43" s="17">
        <v>3.90984</v>
      </c>
      <c r="AG43" s="17"/>
      <c r="AH43" s="17">
        <v>83.130700000000004</v>
      </c>
      <c r="AI43" s="17">
        <v>4.3139399999999997</v>
      </c>
      <c r="AJ43" s="17"/>
      <c r="AK43" s="17">
        <v>69.574200000000005</v>
      </c>
      <c r="AL43" s="17">
        <v>0.65106200000000003</v>
      </c>
      <c r="AM43" s="17"/>
      <c r="AN43" s="17">
        <v>18.364100000000001</v>
      </c>
      <c r="AO43" s="17">
        <v>690.91700000000003</v>
      </c>
      <c r="AP43" s="17"/>
      <c r="AQ43" s="17"/>
      <c r="AR43" s="17">
        <v>1.8482499999999999</v>
      </c>
      <c r="AS43" s="17">
        <v>316.17700000000002</v>
      </c>
      <c r="AT43" s="17">
        <v>171.06899999999999</v>
      </c>
      <c r="AU43" s="17">
        <v>59.5627</v>
      </c>
      <c r="AV43" s="17" t="s">
        <v>53</v>
      </c>
      <c r="AW43" s="17"/>
      <c r="AX43" s="17">
        <v>0</v>
      </c>
      <c r="AY43" s="17">
        <v>339.274</v>
      </c>
      <c r="AZ43" s="17">
        <v>378.84399999999999</v>
      </c>
      <c r="BA43" s="17">
        <v>112.783</v>
      </c>
      <c r="BB43" s="17">
        <v>0</v>
      </c>
      <c r="BC43" s="17">
        <v>227.375</v>
      </c>
      <c r="BD43" s="17">
        <v>0</v>
      </c>
      <c r="BE43" s="17">
        <v>0</v>
      </c>
    </row>
    <row r="44" spans="1:57" x14ac:dyDescent="0.35">
      <c r="A44">
        <v>1822102</v>
      </c>
      <c r="B44" s="6">
        <v>43321.25</v>
      </c>
      <c r="C44" s="17">
        <v>7.4946999999999999</v>
      </c>
      <c r="D44" s="17"/>
      <c r="E44" s="16">
        <v>3503</v>
      </c>
      <c r="F44" s="17">
        <v>0.56067299999999998</v>
      </c>
      <c r="G44" s="17"/>
      <c r="H44" s="17">
        <v>15.015599999999999</v>
      </c>
      <c r="I44" s="17">
        <v>270.19499999999999</v>
      </c>
      <c r="J44" t="str">
        <f>CHOOSE(1+ABS(ROUND(Table7[[#This Row],[WINDDIR_AVG °AZ]]/45,0)),"N","NE","E","SE","S","SW","W","NW","N")</f>
        <v>W</v>
      </c>
      <c r="K44" s="17">
        <v>9.6983499999999996</v>
      </c>
      <c r="L44" s="17">
        <v>4.66</v>
      </c>
      <c r="M44" s="17"/>
      <c r="N44" s="17">
        <v>20.27</v>
      </c>
      <c r="O44" s="17"/>
      <c r="P44" s="17">
        <v>21.7255</v>
      </c>
      <c r="Q44" s="17">
        <v>0.25800000000000001</v>
      </c>
      <c r="R44" s="17"/>
      <c r="S44" s="17">
        <v>12.8749</v>
      </c>
      <c r="T44" s="17">
        <v>4.2999999999999997E-2</v>
      </c>
      <c r="U44" s="17"/>
      <c r="V44" s="17">
        <v>3.53837</v>
      </c>
      <c r="W44" s="17">
        <v>0.16800000000000001</v>
      </c>
      <c r="X44" s="17"/>
      <c r="Y44" s="17">
        <v>7.3075900000000003</v>
      </c>
      <c r="Z44" s="17">
        <v>6.5000000000000002E-2</v>
      </c>
      <c r="AA44" s="17"/>
      <c r="AB44" s="17">
        <v>1.66248</v>
      </c>
      <c r="AC44" s="17">
        <v>0.9234</v>
      </c>
      <c r="AD44" s="17"/>
      <c r="AE44" s="17">
        <v>51.189100000000003</v>
      </c>
      <c r="AF44" s="17">
        <v>2.0099999999999998</v>
      </c>
      <c r="AG44" s="17"/>
      <c r="AH44" s="17">
        <v>42.736400000000003</v>
      </c>
      <c r="AI44" s="17">
        <v>1.54132</v>
      </c>
      <c r="AJ44" s="17"/>
      <c r="AK44" s="17">
        <v>24.858000000000001</v>
      </c>
      <c r="AL44" s="17">
        <v>0.69114600000000004</v>
      </c>
      <c r="AM44" s="17"/>
      <c r="AN44" s="17">
        <v>19.494700000000002</v>
      </c>
      <c r="AO44" s="17">
        <v>403.16699999999997</v>
      </c>
      <c r="AP44" s="17"/>
      <c r="AQ44" s="17"/>
      <c r="AR44" s="17">
        <v>1.5506800000000001</v>
      </c>
      <c r="AS44" s="17">
        <v>135.047</v>
      </c>
      <c r="AT44" s="17">
        <v>87.089200000000005</v>
      </c>
      <c r="AU44" s="17">
        <v>43.179099999999998</v>
      </c>
      <c r="AV44" s="17" t="s">
        <v>53</v>
      </c>
      <c r="AW44" s="17"/>
      <c r="AX44" s="17">
        <v>0</v>
      </c>
      <c r="AY44" s="17">
        <v>281.19200000000001</v>
      </c>
      <c r="AZ44" s="17">
        <v>174.13300000000001</v>
      </c>
      <c r="BA44" s="17">
        <v>95.729600000000005</v>
      </c>
      <c r="BB44" s="17">
        <v>0</v>
      </c>
      <c r="BC44" s="17">
        <v>108.31100000000001</v>
      </c>
      <c r="BD44" s="17">
        <v>25.193300000000001</v>
      </c>
      <c r="BE44" s="17">
        <v>30.4482</v>
      </c>
    </row>
    <row r="45" spans="1:57" x14ac:dyDescent="0.35">
      <c r="A45">
        <v>1822103</v>
      </c>
      <c r="B45" s="6">
        <v>43321.75</v>
      </c>
      <c r="C45" s="17">
        <v>2.9670899999999998</v>
      </c>
      <c r="D45" s="17"/>
      <c r="E45" s="16">
        <v>2147</v>
      </c>
      <c r="F45" s="17">
        <v>0.53154800000000002</v>
      </c>
      <c r="G45" s="17"/>
      <c r="H45" s="17">
        <v>13.3413</v>
      </c>
      <c r="I45" s="17">
        <v>288.77999999999997</v>
      </c>
      <c r="J45" t="str">
        <f>CHOOSE(1+ABS(ROUND(Table7[[#This Row],[WINDDIR_AVG °AZ]]/45,0)),"N","NE","E","SE","S","SW","W","NW","N")</f>
        <v>W</v>
      </c>
      <c r="K45" s="17">
        <v>9.8753700000000002</v>
      </c>
      <c r="L45" s="17">
        <v>4.6399999999999997</v>
      </c>
      <c r="M45" s="17"/>
      <c r="N45" s="17">
        <v>18.71</v>
      </c>
      <c r="O45" s="17"/>
      <c r="P45" s="17">
        <v>22.749400000000001</v>
      </c>
      <c r="Q45" s="17">
        <v>0.13800000000000001</v>
      </c>
      <c r="R45" s="17"/>
      <c r="S45" s="17">
        <v>6.8865699999999999</v>
      </c>
      <c r="T45" s="17">
        <v>2.4E-2</v>
      </c>
      <c r="U45" s="17"/>
      <c r="V45" s="17">
        <v>1.9749000000000001</v>
      </c>
      <c r="W45" s="17">
        <v>0</v>
      </c>
      <c r="X45" s="17"/>
      <c r="Y45" s="17">
        <v>0</v>
      </c>
      <c r="Z45" s="17">
        <v>7.0999999999999994E-2</v>
      </c>
      <c r="AA45" s="17"/>
      <c r="AB45" s="17">
        <v>1.8159400000000001</v>
      </c>
      <c r="AC45" s="17">
        <v>0.74180000000000001</v>
      </c>
      <c r="AD45" s="17"/>
      <c r="AE45" s="17">
        <v>41.122</v>
      </c>
      <c r="AF45" s="17">
        <v>1.24</v>
      </c>
      <c r="AG45" s="17"/>
      <c r="AH45" s="17">
        <v>26.364699999999999</v>
      </c>
      <c r="AI45" s="17">
        <v>1.38188</v>
      </c>
      <c r="AJ45" s="17"/>
      <c r="AK45" s="17">
        <v>22.2866</v>
      </c>
      <c r="AL45" s="17">
        <v>0.61985599999999996</v>
      </c>
      <c r="AM45" s="17"/>
      <c r="AN45" s="17">
        <v>17.483899999999998</v>
      </c>
      <c r="AO45" s="17">
        <v>342.5</v>
      </c>
      <c r="AP45" s="17"/>
      <c r="AQ45" s="17"/>
      <c r="AR45" s="17">
        <v>1.6674100000000001</v>
      </c>
      <c r="AS45" s="17">
        <v>110.274</v>
      </c>
      <c r="AT45" s="17">
        <v>66.135199999999998</v>
      </c>
      <c r="AU45" s="17">
        <v>50.041699999999999</v>
      </c>
      <c r="AV45" s="17" t="s">
        <v>53</v>
      </c>
      <c r="AW45" s="17"/>
      <c r="AX45" s="17">
        <v>0</v>
      </c>
      <c r="AY45" s="17">
        <v>325.65699999999998</v>
      </c>
      <c r="AZ45" s="17">
        <v>333.017</v>
      </c>
      <c r="BA45" s="17">
        <v>0</v>
      </c>
      <c r="BB45" s="17">
        <v>0</v>
      </c>
      <c r="BC45" s="17">
        <v>131.04400000000001</v>
      </c>
      <c r="BD45" s="17">
        <v>25.029800000000002</v>
      </c>
      <c r="BE45" s="17">
        <v>25.542999999999999</v>
      </c>
    </row>
    <row r="46" spans="1:57" x14ac:dyDescent="0.35">
      <c r="A46">
        <v>1822405</v>
      </c>
      <c r="B46" s="6">
        <v>43324.75</v>
      </c>
      <c r="C46" s="17">
        <v>3.68994</v>
      </c>
      <c r="D46" s="17"/>
      <c r="E46" s="16">
        <v>138</v>
      </c>
      <c r="F46" s="17">
        <v>0.28307599999999999</v>
      </c>
      <c r="G46" s="17"/>
      <c r="H46" s="17">
        <v>15.2059</v>
      </c>
      <c r="I46" s="17">
        <v>119.777</v>
      </c>
      <c r="J46" t="str">
        <f>CHOOSE(1+ABS(ROUND(Table7[[#This Row],[WINDDIR_AVG °AZ]]/45,0)),"N","NE","E","SE","S","SW","W","NW","N")</f>
        <v>SE</v>
      </c>
      <c r="K46" s="17">
        <v>4.2476599999999998</v>
      </c>
      <c r="L46" s="17"/>
      <c r="M46" s="17"/>
      <c r="N46" s="17"/>
      <c r="O46" s="17"/>
      <c r="P46" s="17"/>
      <c r="Q46" s="17">
        <v>0.46700000000000003</v>
      </c>
      <c r="R46" s="17"/>
      <c r="S46" s="17">
        <v>23.304600000000001</v>
      </c>
      <c r="T46" s="17">
        <v>6.0999999999999999E-2</v>
      </c>
      <c r="U46" s="17"/>
      <c r="V46" s="17">
        <v>5.0195400000000001</v>
      </c>
      <c r="W46" s="17">
        <v>8.5000000000000006E-2</v>
      </c>
      <c r="X46" s="17"/>
      <c r="Y46" s="17">
        <v>3.6972900000000002</v>
      </c>
      <c r="Z46" s="17">
        <v>0.20300000000000001</v>
      </c>
      <c r="AA46" s="17"/>
      <c r="AB46" s="17">
        <v>5.1920400000000004</v>
      </c>
      <c r="AC46" s="17">
        <v>0.80230000000000001</v>
      </c>
      <c r="AD46" s="17"/>
      <c r="AE46" s="17">
        <v>44.475900000000003</v>
      </c>
      <c r="AF46" s="17">
        <v>1.62571</v>
      </c>
      <c r="AG46" s="17"/>
      <c r="AH46" s="17">
        <v>34.565800000000003</v>
      </c>
      <c r="AI46" s="17">
        <v>2.6663100000000002</v>
      </c>
      <c r="AJ46" s="17"/>
      <c r="AK46" s="17">
        <v>43.001600000000003</v>
      </c>
      <c r="AL46" s="17">
        <v>0.72096300000000002</v>
      </c>
      <c r="AM46" s="17"/>
      <c r="AN46" s="17">
        <v>20.335699999999999</v>
      </c>
      <c r="AO46" s="17">
        <v>641.75</v>
      </c>
      <c r="AP46" s="17"/>
      <c r="AQ46" s="17"/>
      <c r="AR46" s="17">
        <v>1.5201499999999999</v>
      </c>
      <c r="AS46" s="17">
        <v>148.828</v>
      </c>
      <c r="AT46" s="17">
        <v>97.903099999999995</v>
      </c>
      <c r="AU46" s="17">
        <v>41.279400000000003</v>
      </c>
      <c r="AV46" s="17" t="s">
        <v>53</v>
      </c>
      <c r="AW46" s="17" t="s">
        <v>77</v>
      </c>
      <c r="AX46" s="17">
        <v>0</v>
      </c>
      <c r="AY46" s="17">
        <v>259.43</v>
      </c>
      <c r="AZ46" s="17">
        <v>250.779</v>
      </c>
      <c r="BA46" s="17">
        <v>69.068299999999994</v>
      </c>
      <c r="BB46" s="17">
        <v>0</v>
      </c>
      <c r="BC46" s="17">
        <v>139.726</v>
      </c>
      <c r="BD46" s="17">
        <v>0</v>
      </c>
      <c r="BE46" s="17">
        <v>0</v>
      </c>
    </row>
    <row r="47" spans="1:57" x14ac:dyDescent="0.35">
      <c r="A47">
        <v>1822501</v>
      </c>
      <c r="B47" s="6">
        <v>43325.75</v>
      </c>
      <c r="C47" s="17">
        <v>1.6861999999999999</v>
      </c>
      <c r="D47" s="17"/>
      <c r="E47" s="16">
        <v>131</v>
      </c>
      <c r="F47" s="17">
        <v>0.195745</v>
      </c>
      <c r="G47" s="17"/>
      <c r="H47" s="17">
        <v>16.351199999999999</v>
      </c>
      <c r="I47" s="17">
        <v>123.25700000000001</v>
      </c>
      <c r="J47" t="str">
        <f>CHOOSE(1+ABS(ROUND(Table7[[#This Row],[WINDDIR_AVG °AZ]]/45,0)),"N","NE","E","SE","S","SW","W","NW","N")</f>
        <v>SE</v>
      </c>
      <c r="K47" s="17">
        <v>5.0608199999999997</v>
      </c>
      <c r="L47" s="17"/>
      <c r="M47" s="17"/>
      <c r="N47" s="17"/>
      <c r="O47" s="17"/>
      <c r="P47" s="17"/>
      <c r="Q47" s="17">
        <v>0.29699999999999999</v>
      </c>
      <c r="R47" s="17"/>
      <c r="S47" s="17">
        <v>14.821099999999999</v>
      </c>
      <c r="T47" s="17">
        <v>3.9E-2</v>
      </c>
      <c r="U47" s="17"/>
      <c r="V47" s="17">
        <v>3.2092200000000002</v>
      </c>
      <c r="W47" s="17">
        <v>0.28100000000000003</v>
      </c>
      <c r="X47" s="17"/>
      <c r="Y47" s="17">
        <v>12.222799999999999</v>
      </c>
      <c r="Z47" s="17">
        <v>0.122</v>
      </c>
      <c r="AA47" s="17"/>
      <c r="AB47" s="17">
        <v>3.1203400000000001</v>
      </c>
      <c r="AC47" s="17">
        <v>3.1551999999999998</v>
      </c>
      <c r="AD47" s="17"/>
      <c r="AE47" s="17">
        <v>174.91</v>
      </c>
      <c r="AF47" s="17">
        <v>2.2760600000000002</v>
      </c>
      <c r="AG47" s="17"/>
      <c r="AH47" s="17">
        <v>48.393300000000004</v>
      </c>
      <c r="AI47" s="17">
        <v>2.20126</v>
      </c>
      <c r="AJ47" s="17"/>
      <c r="AK47" s="17">
        <v>35.501399999999997</v>
      </c>
      <c r="AL47" s="17">
        <v>0.82527899999999998</v>
      </c>
      <c r="AM47" s="17"/>
      <c r="AN47" s="17">
        <v>23.278099999999998</v>
      </c>
      <c r="AO47" s="17">
        <v>588</v>
      </c>
      <c r="AP47" s="17"/>
      <c r="AQ47" s="17"/>
      <c r="AR47" s="17">
        <v>2.0223</v>
      </c>
      <c r="AS47" s="17">
        <v>216.73599999999999</v>
      </c>
      <c r="AT47" s="17">
        <v>107.173</v>
      </c>
      <c r="AU47" s="17">
        <v>67.650499999999994</v>
      </c>
      <c r="AV47" s="17" t="s">
        <v>53</v>
      </c>
      <c r="AW47" s="17" t="s">
        <v>77</v>
      </c>
      <c r="AX47" s="17">
        <v>0</v>
      </c>
      <c r="AY47" s="17">
        <v>425.23</v>
      </c>
      <c r="AZ47" s="17">
        <v>492.61700000000002</v>
      </c>
      <c r="BA47" s="17">
        <v>72.8733</v>
      </c>
      <c r="BB47" s="17">
        <v>0</v>
      </c>
      <c r="BC47" s="17">
        <v>193.23099999999999</v>
      </c>
      <c r="BD47" s="17">
        <v>0</v>
      </c>
      <c r="BE47" s="17">
        <v>31.267900000000001</v>
      </c>
    </row>
    <row r="48" spans="1:57" x14ac:dyDescent="0.35">
      <c r="A48">
        <v>1822602</v>
      </c>
      <c r="B48" s="6">
        <v>43326.25</v>
      </c>
      <c r="C48" s="17">
        <v>5.9549700000000003</v>
      </c>
      <c r="D48" s="17"/>
      <c r="E48" s="16">
        <v>534</v>
      </c>
      <c r="F48" s="17">
        <v>0.43346800000000002</v>
      </c>
      <c r="G48" s="17"/>
      <c r="H48" s="17">
        <v>14.946</v>
      </c>
      <c r="I48" s="17">
        <v>106.67</v>
      </c>
      <c r="J48" t="str">
        <f>CHOOSE(1+ABS(ROUND(Table7[[#This Row],[WINDDIR_AVG °AZ]]/45,0)),"N","NE","E","SE","S","SW","W","NW","N")</f>
        <v>E</v>
      </c>
      <c r="K48" s="17">
        <v>5.75115</v>
      </c>
      <c r="L48" s="17"/>
      <c r="M48" s="17"/>
      <c r="N48" s="17"/>
      <c r="O48" s="17"/>
      <c r="P48" s="17"/>
      <c r="Q48" s="17">
        <v>0.32100000000000001</v>
      </c>
      <c r="R48" s="17"/>
      <c r="S48" s="17">
        <v>16.018799999999999</v>
      </c>
      <c r="T48" s="17">
        <v>3.6999999999999998E-2</v>
      </c>
      <c r="U48" s="17"/>
      <c r="V48" s="17">
        <v>3.0446399999999998</v>
      </c>
      <c r="W48" s="17">
        <v>0.22500000000000001</v>
      </c>
      <c r="X48" s="17"/>
      <c r="Y48" s="17">
        <v>9.7869499999999992</v>
      </c>
      <c r="Z48" s="17">
        <v>8.1000000000000003E-2</v>
      </c>
      <c r="AA48" s="17"/>
      <c r="AB48" s="17">
        <v>2.0716999999999999</v>
      </c>
      <c r="AC48" s="17">
        <v>2.7559999999999998</v>
      </c>
      <c r="AD48" s="17"/>
      <c r="AE48" s="17">
        <v>152.78</v>
      </c>
      <c r="AF48" s="17">
        <v>2.1174400000000002</v>
      </c>
      <c r="AG48" s="17"/>
      <c r="AH48" s="17">
        <v>45.020699999999998</v>
      </c>
      <c r="AI48" s="17">
        <v>2.0019499999999999</v>
      </c>
      <c r="AJ48" s="17"/>
      <c r="AK48" s="17">
        <v>32.286999999999999</v>
      </c>
      <c r="AL48" s="17">
        <v>0.62380100000000005</v>
      </c>
      <c r="AM48" s="17"/>
      <c r="AN48" s="17">
        <v>17.595099999999999</v>
      </c>
      <c r="AO48" s="17">
        <v>334.33300000000003</v>
      </c>
      <c r="AP48" s="17"/>
      <c r="AQ48" s="17"/>
      <c r="AR48" s="17">
        <v>2.08013</v>
      </c>
      <c r="AS48" s="17">
        <v>197.41</v>
      </c>
      <c r="AT48" s="17">
        <v>94.902799999999999</v>
      </c>
      <c r="AU48" s="17">
        <v>70.135300000000001</v>
      </c>
      <c r="AV48" s="17" t="s">
        <v>53</v>
      </c>
      <c r="AW48" s="17" t="s">
        <v>77</v>
      </c>
      <c r="AX48" s="17">
        <v>0</v>
      </c>
      <c r="AY48" s="17">
        <v>273.30700000000002</v>
      </c>
      <c r="AZ48" s="17">
        <v>132.24700000000001</v>
      </c>
      <c r="BA48" s="17">
        <v>0</v>
      </c>
      <c r="BB48" s="17">
        <v>0</v>
      </c>
      <c r="BC48" s="17">
        <v>133.59299999999999</v>
      </c>
      <c r="BD48" s="17">
        <v>0</v>
      </c>
      <c r="BE48" s="17">
        <v>22.016300000000001</v>
      </c>
    </row>
    <row r="49" spans="1:57" x14ac:dyDescent="0.35">
      <c r="A49">
        <v>1822704</v>
      </c>
      <c r="B49" s="6">
        <v>43327.25</v>
      </c>
      <c r="C49" s="17">
        <v>5.8801300000000003</v>
      </c>
      <c r="D49" s="17"/>
      <c r="E49" s="16">
        <v>287</v>
      </c>
      <c r="F49" s="17">
        <v>0.48533700000000002</v>
      </c>
      <c r="G49" s="17"/>
      <c r="H49" s="17">
        <v>15.0184</v>
      </c>
      <c r="I49" s="17">
        <v>292.90699999999998</v>
      </c>
      <c r="J49" t="str">
        <f>CHOOSE(1+ABS(ROUND(Table7[[#This Row],[WINDDIR_AVG °AZ]]/45,0)),"N","NE","E","SE","S","SW","W","NW","N")</f>
        <v>NW</v>
      </c>
      <c r="K49" s="17">
        <v>8.3968000000000007</v>
      </c>
      <c r="L49" s="17"/>
      <c r="M49" s="17"/>
      <c r="N49" s="17"/>
      <c r="O49" s="17"/>
      <c r="P49" s="17"/>
      <c r="Q49" s="17">
        <v>0.29599999999999999</v>
      </c>
      <c r="R49" s="17"/>
      <c r="S49" s="17">
        <v>14.7712</v>
      </c>
      <c r="T49" s="17">
        <v>3.9E-2</v>
      </c>
      <c r="U49" s="17"/>
      <c r="V49" s="17">
        <v>3.2092200000000002</v>
      </c>
      <c r="W49" s="17">
        <v>0.04</v>
      </c>
      <c r="X49" s="17"/>
      <c r="Y49" s="17">
        <v>1.7399</v>
      </c>
      <c r="Z49" s="17">
        <v>7.3999999999999996E-2</v>
      </c>
      <c r="AA49" s="17"/>
      <c r="AB49" s="17">
        <v>1.8926700000000001</v>
      </c>
      <c r="AC49" s="17">
        <v>1.2775000000000001</v>
      </c>
      <c r="AD49" s="17"/>
      <c r="AE49" s="17">
        <v>70.818799999999996</v>
      </c>
      <c r="AF49" s="17">
        <v>1.39175</v>
      </c>
      <c r="AG49" s="17"/>
      <c r="AH49" s="17">
        <v>29.591200000000001</v>
      </c>
      <c r="AI49" s="17">
        <v>2.2721300000000002</v>
      </c>
      <c r="AJ49" s="17"/>
      <c r="AK49" s="17">
        <v>36.644399999999997</v>
      </c>
      <c r="AL49" s="17">
        <v>0.69381300000000001</v>
      </c>
      <c r="AM49" s="17"/>
      <c r="AN49" s="17">
        <v>19.569900000000001</v>
      </c>
      <c r="AO49" s="17">
        <v>255.917</v>
      </c>
      <c r="AP49" s="17"/>
      <c r="AQ49" s="17"/>
      <c r="AR49" s="17">
        <v>1.3747</v>
      </c>
      <c r="AS49" s="17">
        <v>117.95699999999999</v>
      </c>
      <c r="AT49" s="17">
        <v>85.805499999999995</v>
      </c>
      <c r="AU49" s="17">
        <v>31.5578</v>
      </c>
      <c r="AV49" s="17" t="s">
        <v>53</v>
      </c>
      <c r="AW49" s="17" t="s">
        <v>77</v>
      </c>
      <c r="AX49" s="17">
        <v>0</v>
      </c>
      <c r="AY49" s="17">
        <v>315.74</v>
      </c>
      <c r="AZ49" s="17">
        <v>164.137</v>
      </c>
      <c r="BA49" s="17">
        <v>69.774299999999997</v>
      </c>
      <c r="BB49" s="17">
        <v>0</v>
      </c>
      <c r="BC49" s="17">
        <v>87.550200000000004</v>
      </c>
      <c r="BD49" s="17">
        <v>0</v>
      </c>
      <c r="BE49" s="17">
        <v>19.747499999999999</v>
      </c>
    </row>
    <row r="50" spans="1:57" x14ac:dyDescent="0.35">
      <c r="A50">
        <v>1822701</v>
      </c>
      <c r="B50" s="6">
        <v>43327.75</v>
      </c>
      <c r="C50" s="17">
        <v>2.1306500000000002</v>
      </c>
      <c r="D50" s="17"/>
      <c r="E50" s="16">
        <v>726</v>
      </c>
      <c r="F50" s="17">
        <v>0.54696699999999998</v>
      </c>
      <c r="G50" s="17"/>
      <c r="H50" s="17">
        <v>17.220500000000001</v>
      </c>
      <c r="I50" s="17">
        <v>296.77300000000002</v>
      </c>
      <c r="J50" t="str">
        <f>CHOOSE(1+ABS(ROUND(Table7[[#This Row],[WINDDIR_AVG °AZ]]/45,0)),"N","NE","E","SE","S","SW","W","NW","N")</f>
        <v>NW</v>
      </c>
      <c r="K50" s="17">
        <v>9.5689799999999998</v>
      </c>
      <c r="L50" s="17">
        <v>4.62</v>
      </c>
      <c r="M50" s="17"/>
      <c r="N50" s="17">
        <v>36.39</v>
      </c>
      <c r="O50" s="17"/>
      <c r="P50" s="17">
        <v>23.8216</v>
      </c>
      <c r="Q50" s="17">
        <v>0.86099999999999999</v>
      </c>
      <c r="R50" s="17"/>
      <c r="S50" s="17">
        <v>42.966200000000001</v>
      </c>
      <c r="T50" s="17">
        <v>0.11799999999999999</v>
      </c>
      <c r="U50" s="17"/>
      <c r="V50" s="17">
        <v>9.7099399999999996</v>
      </c>
      <c r="W50" s="17">
        <v>0.157</v>
      </c>
      <c r="X50" s="17"/>
      <c r="Y50" s="17">
        <v>6.8291199999999996</v>
      </c>
      <c r="Z50" s="17">
        <v>0.11899999999999999</v>
      </c>
      <c r="AA50" s="17"/>
      <c r="AB50" s="17">
        <v>3.0436100000000001</v>
      </c>
      <c r="AC50" s="17">
        <v>2.5371000000000001</v>
      </c>
      <c r="AD50" s="17"/>
      <c r="AE50" s="17">
        <v>140.64500000000001</v>
      </c>
      <c r="AF50" s="17">
        <v>2.1372599999999999</v>
      </c>
      <c r="AG50" s="17"/>
      <c r="AH50" s="17">
        <v>45.442300000000003</v>
      </c>
      <c r="AI50" s="17">
        <v>2.5112999999999999</v>
      </c>
      <c r="AJ50" s="17"/>
      <c r="AK50" s="17">
        <v>40.501600000000003</v>
      </c>
      <c r="AL50" s="17">
        <v>0.67050799999999999</v>
      </c>
      <c r="AM50" s="17"/>
      <c r="AN50" s="17">
        <v>18.912600000000001</v>
      </c>
      <c r="AO50" s="17">
        <v>869.16700000000003</v>
      </c>
      <c r="AP50" s="17"/>
      <c r="AQ50" s="17"/>
      <c r="AR50" s="17">
        <v>2.1986699999999999</v>
      </c>
      <c r="AS50" s="17">
        <v>230.54499999999999</v>
      </c>
      <c r="AT50" s="17">
        <v>104.85599999999999</v>
      </c>
      <c r="AU50" s="17">
        <v>74.948099999999997</v>
      </c>
      <c r="AV50" s="17" t="s">
        <v>53</v>
      </c>
      <c r="AW50" s="17"/>
      <c r="AX50" s="17">
        <v>0</v>
      </c>
      <c r="AY50" s="17">
        <v>467.53500000000003</v>
      </c>
      <c r="AZ50" s="17">
        <v>461.18900000000002</v>
      </c>
      <c r="BA50" s="17">
        <v>0</v>
      </c>
      <c r="BB50" s="17">
        <v>119.813</v>
      </c>
      <c r="BC50" s="17">
        <v>391.96800000000002</v>
      </c>
      <c r="BD50" s="17">
        <v>30.420100000000001</v>
      </c>
      <c r="BE50" s="17">
        <v>54.542000000000002</v>
      </c>
    </row>
    <row r="51" spans="1:57" x14ac:dyDescent="0.35">
      <c r="A51">
        <v>1822702</v>
      </c>
      <c r="B51" s="6">
        <v>43327.75</v>
      </c>
      <c r="C51" s="17">
        <v>2.1306500000000002</v>
      </c>
      <c r="D51" s="17"/>
      <c r="E51" s="16">
        <v>726</v>
      </c>
      <c r="F51" s="17">
        <v>0.54696699999999998</v>
      </c>
      <c r="G51" s="17"/>
      <c r="H51" s="17">
        <v>17.220500000000001</v>
      </c>
      <c r="I51" s="17">
        <v>296.77300000000002</v>
      </c>
      <c r="J51" t="str">
        <f>CHOOSE(1+ABS(ROUND(Table7[[#This Row],[WINDDIR_AVG °AZ]]/45,0)),"N","NE","E","SE","S","SW","W","NW","N")</f>
        <v>NW</v>
      </c>
      <c r="K51" s="17">
        <v>9.5689799999999998</v>
      </c>
      <c r="L51" s="17"/>
      <c r="M51" s="17"/>
      <c r="N51" s="17"/>
      <c r="O51" s="17"/>
      <c r="P51" s="17"/>
      <c r="Q51" s="17">
        <v>0.76500000000000001</v>
      </c>
      <c r="R51" s="17"/>
      <c r="S51" s="17">
        <v>38.175600000000003</v>
      </c>
      <c r="T51" s="17">
        <v>0.11899999999999999</v>
      </c>
      <c r="U51" s="17"/>
      <c r="V51" s="17">
        <v>9.7922200000000004</v>
      </c>
      <c r="W51" s="17">
        <v>8.0000000000000002E-3</v>
      </c>
      <c r="X51" s="17"/>
      <c r="Y51" s="17">
        <v>0.34798000000000001</v>
      </c>
      <c r="Z51" s="17">
        <v>0.104</v>
      </c>
      <c r="AA51" s="17"/>
      <c r="AB51" s="17">
        <v>2.6599599999999999</v>
      </c>
      <c r="AC51" s="17">
        <v>1.4423999999999999</v>
      </c>
      <c r="AD51" s="17"/>
      <c r="AE51" s="17">
        <v>79.960099999999997</v>
      </c>
      <c r="AF51" s="17">
        <v>2.0499999999999998</v>
      </c>
      <c r="AG51" s="17"/>
      <c r="AH51" s="17">
        <v>43.5869</v>
      </c>
      <c r="AI51" s="17">
        <v>2.2101199999999999</v>
      </c>
      <c r="AJ51" s="17"/>
      <c r="AK51" s="17">
        <v>35.644300000000001</v>
      </c>
      <c r="AL51" s="17">
        <v>0.68094100000000002</v>
      </c>
      <c r="AM51" s="17"/>
      <c r="AN51" s="17">
        <v>19.206900000000001</v>
      </c>
      <c r="AO51" s="17">
        <v>732.08299999999997</v>
      </c>
      <c r="AP51" s="17"/>
      <c r="AQ51" s="17"/>
      <c r="AR51" s="17">
        <v>1.42214</v>
      </c>
      <c r="AS51" s="17">
        <v>139.99299999999999</v>
      </c>
      <c r="AT51" s="17">
        <v>98.438000000000002</v>
      </c>
      <c r="AU51" s="17">
        <v>34.856699999999996</v>
      </c>
      <c r="AV51" s="17" t="s">
        <v>53</v>
      </c>
      <c r="AW51" s="17" t="s">
        <v>77</v>
      </c>
      <c r="AX51" s="17">
        <v>0</v>
      </c>
      <c r="AY51" s="17">
        <v>435.38200000000001</v>
      </c>
      <c r="AZ51" s="17">
        <v>628.60500000000002</v>
      </c>
      <c r="BA51" s="17">
        <v>0</v>
      </c>
      <c r="BB51" s="17">
        <v>138.977</v>
      </c>
      <c r="BC51" s="17">
        <v>355.62700000000001</v>
      </c>
      <c r="BD51" s="17">
        <v>0</v>
      </c>
      <c r="BE51" s="17">
        <v>45.839700000000001</v>
      </c>
    </row>
    <row r="52" spans="1:57" x14ac:dyDescent="0.35">
      <c r="A52">
        <v>1822802</v>
      </c>
      <c r="B52" s="6">
        <v>43328.25</v>
      </c>
      <c r="C52" s="17">
        <v>5.3166500000000001</v>
      </c>
      <c r="D52" s="17"/>
      <c r="E52" s="16">
        <v>1204</v>
      </c>
      <c r="F52" s="17">
        <v>0.784798</v>
      </c>
      <c r="G52" s="17"/>
      <c r="H52" s="17">
        <v>15.673500000000001</v>
      </c>
      <c r="I52" s="17">
        <v>305.69200000000001</v>
      </c>
      <c r="J52" t="str">
        <f>CHOOSE(1+ABS(ROUND(Table7[[#This Row],[WINDDIR_AVG °AZ]]/45,0)),"N","NE","E","SE","S","SW","W","NW","N")</f>
        <v>NW</v>
      </c>
      <c r="K52" s="17">
        <v>11.790699999999999</v>
      </c>
      <c r="L52" s="17"/>
      <c r="M52" s="17"/>
      <c r="N52" s="17"/>
      <c r="O52" s="17"/>
      <c r="P52" s="17"/>
      <c r="Q52" s="17">
        <v>0.74299999999999999</v>
      </c>
      <c r="R52" s="17"/>
      <c r="S52" s="17">
        <v>37.0777</v>
      </c>
      <c r="T52" s="17">
        <v>0.11700000000000001</v>
      </c>
      <c r="U52" s="17"/>
      <c r="V52" s="17">
        <v>9.6276499999999992</v>
      </c>
      <c r="W52" s="17">
        <v>0.155</v>
      </c>
      <c r="X52" s="17"/>
      <c r="Y52" s="17">
        <v>6.7421199999999999</v>
      </c>
      <c r="Z52" s="17">
        <v>0.121</v>
      </c>
      <c r="AA52" s="17"/>
      <c r="AB52" s="17">
        <v>3.09476</v>
      </c>
      <c r="AC52" s="17">
        <v>2.8847999999999998</v>
      </c>
      <c r="AD52" s="17"/>
      <c r="AE52" s="17">
        <v>159.91999999999999</v>
      </c>
      <c r="AF52" s="17">
        <v>1.82399</v>
      </c>
      <c r="AG52" s="17"/>
      <c r="AH52" s="17">
        <v>38.781500000000001</v>
      </c>
      <c r="AI52" s="17">
        <v>2.3828499999999999</v>
      </c>
      <c r="AJ52" s="17"/>
      <c r="AK52" s="17">
        <v>38.43</v>
      </c>
      <c r="AL52" s="17">
        <v>0.54958799999999997</v>
      </c>
      <c r="AM52" s="17"/>
      <c r="AN52" s="17">
        <v>15.501899999999999</v>
      </c>
      <c r="AO52" s="17">
        <v>748.58299999999997</v>
      </c>
      <c r="AP52" s="17"/>
      <c r="AQ52" s="17"/>
      <c r="AR52" s="17">
        <v>2.4727299999999999</v>
      </c>
      <c r="AS52" s="17">
        <v>229.255</v>
      </c>
      <c r="AT52" s="17">
        <v>92.713399999999993</v>
      </c>
      <c r="AU52" s="17">
        <v>84.816900000000004</v>
      </c>
      <c r="AV52" s="17" t="s">
        <v>53</v>
      </c>
      <c r="AW52" s="17" t="s">
        <v>77</v>
      </c>
      <c r="AX52" s="17">
        <v>56.164700000000003</v>
      </c>
      <c r="AY52" s="17">
        <v>417.00400000000002</v>
      </c>
      <c r="AZ52" s="17">
        <v>471.96699999999998</v>
      </c>
      <c r="BA52" s="17">
        <v>63.693300000000001</v>
      </c>
      <c r="BB52" s="17">
        <v>0</v>
      </c>
      <c r="BC52" s="17">
        <v>358.28100000000001</v>
      </c>
      <c r="BD52" s="17">
        <v>0</v>
      </c>
      <c r="BE52" s="17">
        <v>47.83</v>
      </c>
    </row>
    <row r="53" spans="1:57" x14ac:dyDescent="0.35">
      <c r="A53">
        <v>1822904</v>
      </c>
      <c r="B53" s="6">
        <v>43329.25</v>
      </c>
      <c r="C53" s="17">
        <v>3.6131666666666602</v>
      </c>
      <c r="D53" s="17"/>
      <c r="E53" s="16">
        <v>89</v>
      </c>
      <c r="F53" s="17">
        <v>0.22989499999999999</v>
      </c>
      <c r="G53" s="17"/>
      <c r="H53" s="17">
        <v>14.3149</v>
      </c>
      <c r="I53" s="17">
        <v>275.70699999999999</v>
      </c>
      <c r="J53" t="str">
        <f>CHOOSE(1+ABS(ROUND(Table7[[#This Row],[WINDDIR_AVG °AZ]]/45,0)),"N","NE","E","SE","S","SW","W","NW","N")</f>
        <v>W</v>
      </c>
      <c r="K53" s="17">
        <v>10.9726</v>
      </c>
      <c r="L53" s="17"/>
      <c r="M53" s="17"/>
      <c r="N53" s="17"/>
      <c r="O53" s="17"/>
      <c r="P53" s="17"/>
      <c r="Q53" s="17">
        <v>4.5289999999999999</v>
      </c>
      <c r="R53" s="17"/>
      <c r="S53" s="17">
        <v>226.00899999999999</v>
      </c>
      <c r="T53" s="17">
        <v>0.58499999999999996</v>
      </c>
      <c r="U53" s="17"/>
      <c r="V53" s="17">
        <v>48.138199999999998</v>
      </c>
      <c r="W53" s="17">
        <v>0.45</v>
      </c>
      <c r="X53" s="17"/>
      <c r="Y53" s="17">
        <v>19.573899999999998</v>
      </c>
      <c r="Z53" s="17">
        <v>0.91600000000000004</v>
      </c>
      <c r="AA53" s="17"/>
      <c r="AB53" s="17">
        <v>23.428100000000001</v>
      </c>
      <c r="AC53" s="17">
        <v>17.6435</v>
      </c>
      <c r="AD53" s="17"/>
      <c r="AE53" s="17">
        <v>978.07500000000005</v>
      </c>
      <c r="AF53" s="17"/>
      <c r="AG53" s="17" t="s">
        <v>52</v>
      </c>
      <c r="AH53" s="17"/>
      <c r="AI53" s="17">
        <v>23.4299</v>
      </c>
      <c r="AJ53" s="17"/>
      <c r="AK53" s="17">
        <v>377.87200000000001</v>
      </c>
      <c r="AL53" s="17"/>
      <c r="AM53" s="17" t="s">
        <v>52</v>
      </c>
      <c r="AN53" s="17"/>
      <c r="AO53" s="17">
        <v>2150</v>
      </c>
      <c r="AP53" s="17"/>
      <c r="AQ53" s="17"/>
      <c r="AR53" s="17"/>
      <c r="AS53" s="17">
        <v>1296.47</v>
      </c>
      <c r="AT53" s="17"/>
      <c r="AU53" s="17"/>
      <c r="AV53" s="17"/>
      <c r="AW53" s="17" t="s">
        <v>160</v>
      </c>
      <c r="AX53" s="17">
        <v>0</v>
      </c>
      <c r="AY53" s="17">
        <v>687.16899999999998</v>
      </c>
      <c r="AZ53" s="17">
        <v>986.43200000000002</v>
      </c>
      <c r="BA53" s="17">
        <v>448.97199999999998</v>
      </c>
      <c r="BB53" s="17">
        <v>241.49</v>
      </c>
      <c r="BC53" s="17">
        <v>2098.04</v>
      </c>
      <c r="BD53" s="17">
        <v>35.644399999999997</v>
      </c>
      <c r="BE53" s="17">
        <v>145.42599999999999</v>
      </c>
    </row>
    <row r="54" spans="1:57" x14ac:dyDescent="0.35">
      <c r="A54">
        <v>1823003</v>
      </c>
      <c r="B54" s="6">
        <v>43330.75</v>
      </c>
      <c r="C54" s="17">
        <v>6.2640599999999997</v>
      </c>
      <c r="D54" s="17"/>
      <c r="E54" s="16">
        <v>176</v>
      </c>
      <c r="F54" s="17">
        <v>0.534659</v>
      </c>
      <c r="G54" s="17"/>
      <c r="H54" s="17">
        <v>12.8081</v>
      </c>
      <c r="I54" s="17">
        <v>169.68799999999999</v>
      </c>
      <c r="J54" t="str">
        <f>CHOOSE(1+ABS(ROUND(Table7[[#This Row],[WINDDIR_AVG °AZ]]/45,0)),"N","NE","E","SE","S","SW","W","NW","N")</f>
        <v>S</v>
      </c>
      <c r="K54" s="17">
        <v>4.3321699999999996</v>
      </c>
      <c r="L54" s="17"/>
      <c r="M54" s="17"/>
      <c r="N54" s="17"/>
      <c r="O54" s="17"/>
      <c r="P54" s="17"/>
      <c r="Q54" s="17">
        <v>0.246</v>
      </c>
      <c r="R54" s="17"/>
      <c r="S54" s="17">
        <v>12.2761</v>
      </c>
      <c r="T54" s="17">
        <v>3.3000000000000002E-2</v>
      </c>
      <c r="U54" s="17"/>
      <c r="V54" s="17">
        <v>2.71549</v>
      </c>
      <c r="W54" s="17">
        <v>0</v>
      </c>
      <c r="X54" s="17"/>
      <c r="Y54" s="17">
        <v>0</v>
      </c>
      <c r="Z54" s="17">
        <v>6.5000000000000002E-2</v>
      </c>
      <c r="AA54" s="17"/>
      <c r="AB54" s="17">
        <v>1.66248</v>
      </c>
      <c r="AC54" s="17">
        <v>0.77790000000000004</v>
      </c>
      <c r="AD54" s="17"/>
      <c r="AE54" s="17">
        <v>43.123199999999997</v>
      </c>
      <c r="AF54" s="17">
        <v>2.1253700000000002</v>
      </c>
      <c r="AG54" s="17"/>
      <c r="AH54" s="17">
        <v>45.189300000000003</v>
      </c>
      <c r="AI54" s="17">
        <v>1.4881800000000001</v>
      </c>
      <c r="AJ54" s="17"/>
      <c r="AK54" s="17">
        <v>24.001000000000001</v>
      </c>
      <c r="AL54" s="17">
        <v>0.57696700000000001</v>
      </c>
      <c r="AM54" s="17"/>
      <c r="AN54" s="17">
        <v>16.274100000000001</v>
      </c>
      <c r="AO54" s="17">
        <v>282.41699999999997</v>
      </c>
      <c r="AP54" s="17"/>
      <c r="AQ54" s="17"/>
      <c r="AR54" s="17">
        <v>1.52203</v>
      </c>
      <c r="AS54" s="17">
        <v>130.08000000000001</v>
      </c>
      <c r="AT54" s="17">
        <v>85.464500000000001</v>
      </c>
      <c r="AU54" s="17">
        <v>41.397799999999997</v>
      </c>
      <c r="AV54" s="17" t="s">
        <v>53</v>
      </c>
      <c r="AW54" s="17" t="s">
        <v>77</v>
      </c>
      <c r="AX54" s="17">
        <v>0</v>
      </c>
      <c r="AY54" s="17">
        <v>162.76599999999999</v>
      </c>
      <c r="AZ54" s="17">
        <v>77.114699999999999</v>
      </c>
      <c r="BA54" s="17">
        <v>71.442300000000003</v>
      </c>
      <c r="BB54" s="17">
        <v>0</v>
      </c>
      <c r="BC54" s="17">
        <v>96.624499999999998</v>
      </c>
      <c r="BD54" s="17">
        <v>0</v>
      </c>
      <c r="BE54" s="17">
        <v>0</v>
      </c>
    </row>
    <row r="55" spans="1:57" x14ac:dyDescent="0.35">
      <c r="A55">
        <v>1823104</v>
      </c>
      <c r="B55" s="6">
        <v>43331.25</v>
      </c>
      <c r="C55" s="17">
        <v>6.4801399999999996</v>
      </c>
      <c r="D55" s="17"/>
      <c r="E55" s="16">
        <v>142</v>
      </c>
      <c r="F55" s="17">
        <v>0.280227</v>
      </c>
      <c r="G55" s="17"/>
      <c r="H55" s="17">
        <v>11.5314</v>
      </c>
      <c r="I55" s="17">
        <v>157.328</v>
      </c>
      <c r="J55" t="str">
        <f>CHOOSE(1+ABS(ROUND(Table7[[#This Row],[WINDDIR_AVG °AZ]]/45,0)),"N","NE","E","SE","S","SW","W","NW","N")</f>
        <v>SE</v>
      </c>
      <c r="K55" s="17">
        <v>5.7230499999999997</v>
      </c>
      <c r="L55" s="17"/>
      <c r="M55" s="17"/>
      <c r="N55" s="17"/>
      <c r="O55" s="17"/>
      <c r="P55" s="17"/>
      <c r="Q55" s="17">
        <v>0.11</v>
      </c>
      <c r="R55" s="17"/>
      <c r="S55" s="17">
        <v>5.4893000000000001</v>
      </c>
      <c r="T55" s="17">
        <v>2.3E-2</v>
      </c>
      <c r="U55" s="17"/>
      <c r="V55" s="17">
        <v>1.8926099999999999</v>
      </c>
      <c r="W55" s="17">
        <v>0</v>
      </c>
      <c r="X55" s="17"/>
      <c r="Y55" s="17">
        <v>0</v>
      </c>
      <c r="Z55" s="17">
        <v>7.6999999999999999E-2</v>
      </c>
      <c r="AA55" s="17"/>
      <c r="AB55" s="17">
        <v>1.9694</v>
      </c>
      <c r="AC55" s="17">
        <v>2.5628000000000002</v>
      </c>
      <c r="AD55" s="17"/>
      <c r="AE55" s="17">
        <v>142.07</v>
      </c>
      <c r="AF55" s="17">
        <v>2.1372599999999999</v>
      </c>
      <c r="AG55" s="17"/>
      <c r="AH55" s="17">
        <v>45.442300000000003</v>
      </c>
      <c r="AI55" s="17">
        <v>2.1303899999999998</v>
      </c>
      <c r="AJ55" s="17"/>
      <c r="AK55" s="17">
        <v>34.358400000000003</v>
      </c>
      <c r="AL55" s="17">
        <v>0.60430200000000001</v>
      </c>
      <c r="AM55" s="17"/>
      <c r="AN55" s="17">
        <v>17.045200000000001</v>
      </c>
      <c r="AO55" s="17">
        <v>680.25</v>
      </c>
      <c r="AP55" s="17"/>
      <c r="AQ55" s="17"/>
      <c r="AR55" s="17">
        <v>1.56629</v>
      </c>
      <c r="AS55" s="17">
        <v>151.68899999999999</v>
      </c>
      <c r="AT55" s="17">
        <v>96.8459</v>
      </c>
      <c r="AU55" s="17">
        <v>44.132899999999999</v>
      </c>
      <c r="AV55" s="17" t="s">
        <v>53</v>
      </c>
      <c r="AW55" s="17" t="s">
        <v>77</v>
      </c>
      <c r="AX55" s="17">
        <v>45.958399999999997</v>
      </c>
      <c r="AY55" s="17">
        <v>269.255</v>
      </c>
      <c r="AZ55" s="17">
        <v>266.05500000000001</v>
      </c>
      <c r="BA55" s="17">
        <v>0</v>
      </c>
      <c r="BB55" s="17">
        <v>136.34299999999999</v>
      </c>
      <c r="BC55" s="17">
        <v>252.18</v>
      </c>
      <c r="BD55" s="17">
        <v>0</v>
      </c>
      <c r="BE55" s="17">
        <v>29.964700000000001</v>
      </c>
    </row>
    <row r="56" spans="1:57" x14ac:dyDescent="0.35">
      <c r="A56">
        <v>1823302</v>
      </c>
      <c r="B56" s="6">
        <v>43333.25</v>
      </c>
      <c r="C56" s="17">
        <v>3.8827099999999999</v>
      </c>
      <c r="D56" s="17"/>
      <c r="E56" s="16">
        <v>359</v>
      </c>
      <c r="F56" s="17">
        <v>0.28802699999999998</v>
      </c>
      <c r="G56" s="17"/>
      <c r="H56" s="17">
        <v>10.358499999999999</v>
      </c>
      <c r="I56" s="17">
        <v>224.874</v>
      </c>
      <c r="J56" t="str">
        <f>CHOOSE(1+ABS(ROUND(Table7[[#This Row],[WINDDIR_AVG °AZ]]/45,0)),"N","NE","E","SE","S","SW","W","NW","N")</f>
        <v>SW</v>
      </c>
      <c r="K56" s="17">
        <v>8.9672300000000007</v>
      </c>
      <c r="L56" s="17">
        <v>4.75</v>
      </c>
      <c r="M56" s="17"/>
      <c r="N56" s="17">
        <v>29.21</v>
      </c>
      <c r="O56" s="17"/>
      <c r="P56" s="17">
        <v>17.659199999999998</v>
      </c>
      <c r="Q56" s="17">
        <v>0.54600000000000004</v>
      </c>
      <c r="R56" s="17"/>
      <c r="S56" s="17">
        <v>27.2469</v>
      </c>
      <c r="T56" s="17">
        <v>0.123</v>
      </c>
      <c r="U56" s="17"/>
      <c r="V56" s="17">
        <v>10.1214</v>
      </c>
      <c r="W56" s="17">
        <v>0.58799999999999997</v>
      </c>
      <c r="X56" s="17"/>
      <c r="Y56" s="17">
        <v>25.576599999999999</v>
      </c>
      <c r="Z56" s="17">
        <v>6.3E-2</v>
      </c>
      <c r="AA56" s="17"/>
      <c r="AB56" s="17">
        <v>1.6113200000000001</v>
      </c>
      <c r="AC56" s="17">
        <v>1.9833000000000001</v>
      </c>
      <c r="AD56" s="17"/>
      <c r="AE56" s="17">
        <v>109.94499999999999</v>
      </c>
      <c r="AF56" s="17">
        <v>1.99</v>
      </c>
      <c r="AG56" s="17"/>
      <c r="AH56" s="17">
        <v>42.311199999999999</v>
      </c>
      <c r="AI56" s="17">
        <v>4.1279199999999996</v>
      </c>
      <c r="AJ56" s="17"/>
      <c r="AK56" s="17">
        <v>66.574100000000001</v>
      </c>
      <c r="AL56" s="17">
        <v>0.29144399999999998</v>
      </c>
      <c r="AM56" s="17"/>
      <c r="AN56" s="17">
        <v>8.22058</v>
      </c>
      <c r="AO56" s="17">
        <v>817.33299999999997</v>
      </c>
      <c r="AP56" s="17"/>
      <c r="AQ56" s="17"/>
      <c r="AR56" s="17">
        <v>1.6632499999999999</v>
      </c>
      <c r="AS56" s="17">
        <v>194.77699999999999</v>
      </c>
      <c r="AT56" s="17">
        <v>117.10599999999999</v>
      </c>
      <c r="AU56" s="17">
        <v>49.8078</v>
      </c>
      <c r="AV56" s="17" t="s">
        <v>53</v>
      </c>
      <c r="AW56" s="17"/>
      <c r="AX56" s="17">
        <v>0</v>
      </c>
      <c r="AY56" s="17">
        <v>416.78800000000001</v>
      </c>
      <c r="AZ56" s="17">
        <v>400.56900000000002</v>
      </c>
      <c r="BA56" s="17">
        <v>53.5944</v>
      </c>
      <c r="BB56" s="17">
        <v>138.083</v>
      </c>
      <c r="BC56" s="17">
        <v>217.20099999999999</v>
      </c>
      <c r="BD56" s="17">
        <v>0</v>
      </c>
      <c r="BE56" s="17">
        <v>0</v>
      </c>
    </row>
    <row r="57" spans="1:57" x14ac:dyDescent="0.35">
      <c r="A57">
        <v>1823502</v>
      </c>
      <c r="B57" s="6">
        <v>43335.25</v>
      </c>
      <c r="C57" s="17">
        <v>2.42133333333333</v>
      </c>
      <c r="D57" s="17"/>
      <c r="E57" s="29" t="s">
        <v>150</v>
      </c>
      <c r="F57" s="17">
        <v>0.50753099999999995</v>
      </c>
      <c r="G57" s="17"/>
      <c r="H57" s="17">
        <v>5.9850500000000002</v>
      </c>
      <c r="I57" s="17">
        <v>338.67099999999999</v>
      </c>
      <c r="J57" t="str">
        <f>CHOOSE(1+ABS(ROUND(Table7[[#This Row],[WINDDIR_AVG °AZ]]/45,0)),"N","NE","E","SE","S","SW","W","NW","N")</f>
        <v>N</v>
      </c>
      <c r="K57" s="17">
        <v>9.7840100000000003</v>
      </c>
      <c r="L57" s="17"/>
      <c r="M57" s="17"/>
      <c r="N57" s="17"/>
      <c r="O57" s="17"/>
      <c r="P57" s="17"/>
      <c r="Q57" s="17">
        <v>0.17</v>
      </c>
      <c r="R57" s="17"/>
      <c r="S57" s="17">
        <v>8.4834599999999991</v>
      </c>
      <c r="T57" s="17">
        <v>3.4000000000000002E-2</v>
      </c>
      <c r="U57" s="17"/>
      <c r="V57" s="17">
        <v>2.7977799999999999</v>
      </c>
      <c r="W57" s="17">
        <v>0.19</v>
      </c>
      <c r="X57" s="17"/>
      <c r="Y57" s="17">
        <v>8.2645300000000006</v>
      </c>
      <c r="Z57" s="17">
        <v>1.4770000000000001</v>
      </c>
      <c r="AA57" s="17"/>
      <c r="AB57" s="17">
        <v>37.776600000000002</v>
      </c>
      <c r="AC57" s="17">
        <v>0.36570000000000003</v>
      </c>
      <c r="AD57" s="17"/>
      <c r="AE57" s="17">
        <v>20.2727</v>
      </c>
      <c r="AF57" s="17">
        <v>0.54100000000000004</v>
      </c>
      <c r="AG57" s="17"/>
      <c r="AH57" s="17">
        <v>11.502700000000001</v>
      </c>
      <c r="AI57" s="17"/>
      <c r="AJ57" s="17" t="s">
        <v>52</v>
      </c>
      <c r="AK57" s="17"/>
      <c r="AL57" s="17">
        <v>2.2575400000000001</v>
      </c>
      <c r="AM57" s="17"/>
      <c r="AN57" s="17">
        <v>63.676900000000003</v>
      </c>
      <c r="AO57" s="17">
        <v>260.25</v>
      </c>
      <c r="AP57" s="17"/>
      <c r="AQ57" s="17"/>
      <c r="AR57" s="17"/>
      <c r="AS57" s="17">
        <v>95.254300000000001</v>
      </c>
      <c r="AT57" s="17"/>
      <c r="AU57" s="17"/>
      <c r="AV57" s="17"/>
      <c r="AW57" s="17" t="s">
        <v>161</v>
      </c>
      <c r="AX57" s="17">
        <v>0</v>
      </c>
      <c r="AY57" s="17">
        <v>273.85300000000001</v>
      </c>
      <c r="AZ57" s="17">
        <v>199.94</v>
      </c>
      <c r="BA57" s="17">
        <v>0</v>
      </c>
      <c r="BB57" s="17">
        <v>0</v>
      </c>
      <c r="BC57" s="17">
        <v>93.354600000000005</v>
      </c>
      <c r="BD57" s="17">
        <v>0</v>
      </c>
      <c r="BE57" s="17">
        <v>0</v>
      </c>
    </row>
    <row r="58" spans="1:57" x14ac:dyDescent="0.35">
      <c r="A58">
        <v>1823604</v>
      </c>
      <c r="B58" s="6">
        <v>43336.25</v>
      </c>
      <c r="C58" s="17">
        <v>3.1295000000000002</v>
      </c>
      <c r="D58" s="17"/>
      <c r="E58" s="29" t="s">
        <v>149</v>
      </c>
      <c r="F58" s="17">
        <v>0.16858200000000001</v>
      </c>
      <c r="G58" s="17"/>
      <c r="H58" s="17">
        <v>10.289899999999999</v>
      </c>
      <c r="I58" s="17">
        <v>283.78500000000003</v>
      </c>
      <c r="J58" t="str">
        <f>CHOOSE(1+ABS(ROUND(Table7[[#This Row],[WINDDIR_AVG °AZ]]/45,0)),"N","NE","E","SE","S","SW","W","NW","N")</f>
        <v>W</v>
      </c>
      <c r="K58" s="17">
        <v>17.206900000000001</v>
      </c>
      <c r="L58" s="17"/>
      <c r="M58" s="17"/>
      <c r="N58" s="17"/>
      <c r="O58" s="17"/>
      <c r="P58" s="17"/>
      <c r="Q58" s="17">
        <v>1.597</v>
      </c>
      <c r="R58" s="17"/>
      <c r="S58" s="17">
        <v>79.694599999999994</v>
      </c>
      <c r="T58" s="17">
        <v>0.215</v>
      </c>
      <c r="U58" s="17"/>
      <c r="V58" s="17">
        <v>17.691800000000001</v>
      </c>
      <c r="W58" s="17">
        <v>0.249</v>
      </c>
      <c r="X58" s="17"/>
      <c r="Y58" s="17">
        <v>10.8309</v>
      </c>
      <c r="Z58" s="17">
        <v>0.49199999999999999</v>
      </c>
      <c r="AA58" s="17"/>
      <c r="AB58" s="17">
        <v>12.5837</v>
      </c>
      <c r="AC58" s="17">
        <v>2.3567999999999998</v>
      </c>
      <c r="AD58" s="17"/>
      <c r="AE58" s="17">
        <v>130.65</v>
      </c>
      <c r="AF58" s="17">
        <v>2.27</v>
      </c>
      <c r="AG58" s="17"/>
      <c r="AH58" s="17">
        <v>48.264499999999998</v>
      </c>
      <c r="AI58" s="17"/>
      <c r="AJ58" s="17" t="s">
        <v>52</v>
      </c>
      <c r="AK58" s="17"/>
      <c r="AL58" s="17">
        <v>0.60969899999999999</v>
      </c>
      <c r="AM58" s="17"/>
      <c r="AN58" s="17">
        <v>17.197399999999998</v>
      </c>
      <c r="AO58" s="17">
        <v>871.66700000000003</v>
      </c>
      <c r="AP58" s="17"/>
      <c r="AQ58" s="17"/>
      <c r="AR58" s="17"/>
      <c r="AS58" s="17">
        <v>254.45</v>
      </c>
      <c r="AT58" s="17"/>
      <c r="AU58" s="17"/>
      <c r="AV58" s="17"/>
      <c r="AW58" s="17" t="s">
        <v>161</v>
      </c>
      <c r="AX58" s="17">
        <v>0</v>
      </c>
      <c r="AY58" s="17">
        <v>389.88400000000001</v>
      </c>
      <c r="AZ58" s="17">
        <v>392.42399999999998</v>
      </c>
      <c r="BA58" s="17">
        <v>0</v>
      </c>
      <c r="BB58" s="17">
        <v>121.29300000000001</v>
      </c>
      <c r="BC58" s="17">
        <v>495.19799999999998</v>
      </c>
      <c r="BD58" s="17">
        <v>0</v>
      </c>
      <c r="BE58" s="17">
        <v>37.613399999999999</v>
      </c>
    </row>
    <row r="59" spans="1:57" x14ac:dyDescent="0.35">
      <c r="A59">
        <v>1823805</v>
      </c>
      <c r="B59" s="6">
        <v>43338.75</v>
      </c>
      <c r="C59" s="17">
        <v>7.3598600000000003</v>
      </c>
      <c r="D59" s="17"/>
      <c r="E59" s="16">
        <v>453</v>
      </c>
      <c r="F59" s="17">
        <v>0.77629599999999999</v>
      </c>
      <c r="G59" s="17"/>
      <c r="H59" s="17">
        <v>13.799200000000001</v>
      </c>
      <c r="I59" s="17">
        <v>264.50400000000002</v>
      </c>
      <c r="J59" t="str">
        <f>CHOOSE(1+ABS(ROUND(Table7[[#This Row],[WINDDIR_AVG °AZ]]/45,0)),"N","NE","E","SE","S","SW","W","NW","N")</f>
        <v>W</v>
      </c>
      <c r="K59" s="17">
        <v>8.2041799999999991</v>
      </c>
      <c r="L59" s="17">
        <v>5.35</v>
      </c>
      <c r="M59" s="17"/>
      <c r="N59" s="17">
        <v>29.71</v>
      </c>
      <c r="O59" s="17"/>
      <c r="P59" s="17">
        <v>4.4357899999999999</v>
      </c>
      <c r="Q59" s="17">
        <v>1.573</v>
      </c>
      <c r="R59" s="17"/>
      <c r="S59" s="17">
        <v>78.496899999999997</v>
      </c>
      <c r="T59" s="17">
        <v>0.33300000000000002</v>
      </c>
      <c r="U59" s="17"/>
      <c r="V59" s="17">
        <v>27.401800000000001</v>
      </c>
      <c r="W59" s="17">
        <v>0.30199999999999999</v>
      </c>
      <c r="X59" s="17"/>
      <c r="Y59" s="17">
        <v>13.1363</v>
      </c>
      <c r="Z59" s="17">
        <v>9.9000000000000005E-2</v>
      </c>
      <c r="AA59" s="17"/>
      <c r="AB59" s="17">
        <v>2.5320800000000001</v>
      </c>
      <c r="AC59" s="17">
        <v>2.5499000000000001</v>
      </c>
      <c r="AD59" s="17"/>
      <c r="AE59" s="17">
        <v>141.35499999999999</v>
      </c>
      <c r="AF59" s="17">
        <v>3.15</v>
      </c>
      <c r="AG59" s="17"/>
      <c r="AH59" s="17">
        <v>66.974999999999994</v>
      </c>
      <c r="AI59" s="17">
        <v>4.3183699999999998</v>
      </c>
      <c r="AJ59" s="17"/>
      <c r="AK59" s="17">
        <v>69.645600000000002</v>
      </c>
      <c r="AL59" s="17">
        <v>0.13095799999999999</v>
      </c>
      <c r="AM59" s="17"/>
      <c r="AN59" s="17">
        <v>3.6938499999999999</v>
      </c>
      <c r="AO59" s="17">
        <v>801.75</v>
      </c>
      <c r="AP59" s="17"/>
      <c r="AQ59" s="17"/>
      <c r="AR59" s="17">
        <v>1.90615</v>
      </c>
      <c r="AS59" s="17">
        <v>267.46100000000001</v>
      </c>
      <c r="AT59" s="17">
        <v>140.31399999999999</v>
      </c>
      <c r="AU59" s="17">
        <v>62.3611</v>
      </c>
      <c r="AV59" s="17" t="s">
        <v>53</v>
      </c>
      <c r="AW59" s="17"/>
      <c r="AX59" s="17">
        <v>0</v>
      </c>
      <c r="AY59" s="17">
        <v>345.274</v>
      </c>
      <c r="AZ59" s="17">
        <v>399.24200000000002</v>
      </c>
      <c r="BA59" s="17">
        <v>80.746600000000001</v>
      </c>
      <c r="BB59" s="17">
        <v>133.124</v>
      </c>
      <c r="BC59" s="17">
        <v>452.09399999999999</v>
      </c>
      <c r="BD59" s="17">
        <v>0</v>
      </c>
      <c r="BE59" s="17">
        <v>43.698300000000003</v>
      </c>
    </row>
    <row r="60" spans="1:57" x14ac:dyDescent="0.35">
      <c r="A60">
        <v>1823906</v>
      </c>
      <c r="B60" s="6">
        <v>43339.25</v>
      </c>
      <c r="C60" s="17">
        <v>9.0492699999999999</v>
      </c>
      <c r="D60" s="17"/>
      <c r="E60" s="16">
        <v>334</v>
      </c>
      <c r="F60" s="17">
        <v>0.59853100000000004</v>
      </c>
      <c r="G60" s="17"/>
      <c r="H60" s="17">
        <v>13.6968</v>
      </c>
      <c r="I60" s="17">
        <v>290.62700000000001</v>
      </c>
      <c r="J60" t="str">
        <f>CHOOSE(1+ABS(ROUND(Table7[[#This Row],[WINDDIR_AVG °AZ]]/45,0)),"N","NE","E","SE","S","SW","W","NW","N")</f>
        <v>W</v>
      </c>
      <c r="K60" s="17">
        <v>12.787100000000001</v>
      </c>
      <c r="L60" s="17">
        <v>4.88</v>
      </c>
      <c r="M60" s="17"/>
      <c r="N60" s="17">
        <v>15.88</v>
      </c>
      <c r="O60" s="17"/>
      <c r="P60" s="17">
        <v>13.0909</v>
      </c>
      <c r="Q60" s="17">
        <v>0.33700000000000002</v>
      </c>
      <c r="R60" s="17"/>
      <c r="S60" s="17">
        <v>16.8172</v>
      </c>
      <c r="T60" s="17">
        <v>7.4999999999999997E-2</v>
      </c>
      <c r="U60" s="17"/>
      <c r="V60" s="17">
        <v>6.17157</v>
      </c>
      <c r="W60" s="17">
        <v>0.17199999999999999</v>
      </c>
      <c r="X60" s="17"/>
      <c r="Y60" s="17">
        <v>7.4815800000000001</v>
      </c>
      <c r="Z60" s="17">
        <v>5.5E-2</v>
      </c>
      <c r="AA60" s="17"/>
      <c r="AB60" s="17">
        <v>1.4067099999999999</v>
      </c>
      <c r="AC60" s="17">
        <v>0.77659999999999996</v>
      </c>
      <c r="AD60" s="17"/>
      <c r="AE60" s="17">
        <v>43.051200000000001</v>
      </c>
      <c r="AF60" s="17">
        <v>1.3</v>
      </c>
      <c r="AG60" s="17"/>
      <c r="AH60" s="17">
        <v>27.640499999999999</v>
      </c>
      <c r="AI60" s="17">
        <v>1.5900399999999999</v>
      </c>
      <c r="AJ60" s="17"/>
      <c r="AK60" s="17">
        <v>25.643799999999999</v>
      </c>
      <c r="AL60" s="17">
        <v>0.21881400000000001</v>
      </c>
      <c r="AM60" s="17"/>
      <c r="AN60" s="17">
        <v>6.1719499999999998</v>
      </c>
      <c r="AO60" s="17">
        <v>400.58300000000003</v>
      </c>
      <c r="AP60" s="17"/>
      <c r="AQ60" s="17"/>
      <c r="AR60" s="17">
        <v>1.9251499999999999</v>
      </c>
      <c r="AS60" s="17">
        <v>114.462</v>
      </c>
      <c r="AT60" s="17">
        <v>59.456200000000003</v>
      </c>
      <c r="AU60" s="17">
        <v>63.255000000000003</v>
      </c>
      <c r="AV60" s="17" t="s">
        <v>53</v>
      </c>
      <c r="AW60" s="17"/>
      <c r="AX60" s="17">
        <v>0</v>
      </c>
      <c r="AY60" s="17">
        <v>251.68600000000001</v>
      </c>
      <c r="AZ60" s="17">
        <v>181.71700000000001</v>
      </c>
      <c r="BA60" s="17">
        <v>0</v>
      </c>
      <c r="BB60" s="17">
        <v>0</v>
      </c>
      <c r="BC60" s="17">
        <v>108.23399999999999</v>
      </c>
      <c r="BD60" s="17">
        <v>0</v>
      </c>
      <c r="BE60" s="17">
        <v>0</v>
      </c>
    </row>
    <row r="61" spans="1:57" x14ac:dyDescent="0.35">
      <c r="A61">
        <v>1824002</v>
      </c>
      <c r="B61" s="6">
        <v>43340.25</v>
      </c>
      <c r="C61" s="17">
        <v>4.7801099999999996</v>
      </c>
      <c r="D61" s="17"/>
      <c r="E61" s="16">
        <v>333</v>
      </c>
      <c r="F61" s="17">
        <v>0.50938700000000003</v>
      </c>
      <c r="G61" s="17"/>
      <c r="H61" s="17">
        <v>17.723299999999998</v>
      </c>
      <c r="I61" s="17">
        <v>285.01499999999999</v>
      </c>
      <c r="J61" t="str">
        <f>CHOOSE(1+ABS(ROUND(Table7[[#This Row],[WINDDIR_AVG °AZ]]/45,0)),"N","NE","E","SE","S","SW","W","NW","N")</f>
        <v>W</v>
      </c>
      <c r="K61" s="17">
        <v>13.4879</v>
      </c>
      <c r="L61" s="17"/>
      <c r="M61" s="17"/>
      <c r="N61" s="17"/>
      <c r="O61" s="17"/>
      <c r="P61" s="17"/>
      <c r="Q61" s="17">
        <v>0.745</v>
      </c>
      <c r="R61" s="17"/>
      <c r="S61" s="17">
        <v>37.177500000000002</v>
      </c>
      <c r="T61" s="17">
        <v>0.114</v>
      </c>
      <c r="U61" s="17"/>
      <c r="V61" s="17">
        <v>9.3807899999999993</v>
      </c>
      <c r="W61" s="17">
        <v>0.311</v>
      </c>
      <c r="X61" s="17"/>
      <c r="Y61" s="17">
        <v>13.527699999999999</v>
      </c>
      <c r="Z61" s="17">
        <v>0.16</v>
      </c>
      <c r="AA61" s="17"/>
      <c r="AB61" s="17">
        <v>4.0922499999999999</v>
      </c>
      <c r="AC61" s="17">
        <v>3.2839999999999998</v>
      </c>
      <c r="AD61" s="17"/>
      <c r="AE61" s="17">
        <v>182.05</v>
      </c>
      <c r="AF61" s="17">
        <v>5.74</v>
      </c>
      <c r="AG61" s="17"/>
      <c r="AH61" s="17">
        <v>122.04300000000001</v>
      </c>
      <c r="AI61" s="17">
        <v>4.4733900000000002</v>
      </c>
      <c r="AJ61" s="17"/>
      <c r="AK61" s="17">
        <v>72.145799999999994</v>
      </c>
      <c r="AL61" s="17">
        <v>0.136264</v>
      </c>
      <c r="AM61" s="17"/>
      <c r="AN61" s="17">
        <v>3.8435100000000002</v>
      </c>
      <c r="AO61" s="17">
        <v>723</v>
      </c>
      <c r="AP61" s="17"/>
      <c r="AQ61" s="17"/>
      <c r="AR61" s="17">
        <v>1.4673700000000001</v>
      </c>
      <c r="AS61" s="17">
        <v>290.58600000000001</v>
      </c>
      <c r="AT61" s="17">
        <v>198.03299999999999</v>
      </c>
      <c r="AU61" s="17">
        <v>37.883800000000001</v>
      </c>
      <c r="AV61" s="17" t="s">
        <v>53</v>
      </c>
      <c r="AW61" s="17" t="s">
        <v>77</v>
      </c>
      <c r="AX61" s="17">
        <v>0</v>
      </c>
      <c r="AY61" s="17">
        <v>252.15700000000001</v>
      </c>
      <c r="AZ61" s="17">
        <v>216.60900000000001</v>
      </c>
      <c r="BA61" s="17">
        <v>0</v>
      </c>
      <c r="BB61" s="17">
        <v>0</v>
      </c>
      <c r="BC61" s="17">
        <v>194.09899999999999</v>
      </c>
      <c r="BD61" s="17">
        <v>0</v>
      </c>
      <c r="BE61" s="17">
        <v>37.296799999999998</v>
      </c>
    </row>
    <row r="62" spans="1:57" x14ac:dyDescent="0.35">
      <c r="A62">
        <v>1824104</v>
      </c>
      <c r="B62" s="6">
        <v>43341.25</v>
      </c>
      <c r="C62" s="17">
        <v>8.3368400000000005</v>
      </c>
      <c r="D62" s="17"/>
      <c r="E62" s="16">
        <v>389</v>
      </c>
      <c r="F62" s="17">
        <v>0.46656399999999998</v>
      </c>
      <c r="G62" s="17"/>
      <c r="H62" s="17">
        <v>17.203399999999998</v>
      </c>
      <c r="I62" s="17">
        <v>267.92700000000002</v>
      </c>
      <c r="J62" t="str">
        <f>CHOOSE(1+ABS(ROUND(Table7[[#This Row],[WINDDIR_AVG °AZ]]/45,0)),"N","NE","E","SE","S","SW","W","NW","N")</f>
        <v>W</v>
      </c>
      <c r="K62" s="17">
        <v>12.513400000000001</v>
      </c>
      <c r="L62" s="17"/>
      <c r="M62" s="17"/>
      <c r="N62" s="17"/>
      <c r="O62" s="17"/>
      <c r="P62" s="17"/>
      <c r="Q62" s="17">
        <v>1.5</v>
      </c>
      <c r="R62" s="17"/>
      <c r="S62" s="17">
        <v>74.853999999999999</v>
      </c>
      <c r="T62" s="17">
        <v>0.17100000000000001</v>
      </c>
      <c r="U62" s="17"/>
      <c r="V62" s="17">
        <v>14.071199999999999</v>
      </c>
      <c r="W62" s="17">
        <v>0.47199999999999998</v>
      </c>
      <c r="X62" s="17"/>
      <c r="Y62" s="17">
        <v>20.530799999999999</v>
      </c>
      <c r="Z62" s="17">
        <v>0.20699999999999999</v>
      </c>
      <c r="AA62" s="17"/>
      <c r="AB62" s="17">
        <v>5.2943499999999997</v>
      </c>
      <c r="AC62" s="17">
        <v>8.9247999999999994</v>
      </c>
      <c r="AD62" s="17"/>
      <c r="AE62" s="17">
        <v>494.75</v>
      </c>
      <c r="AF62" s="17">
        <v>5.67</v>
      </c>
      <c r="AG62" s="17"/>
      <c r="AH62" s="17">
        <v>120.55500000000001</v>
      </c>
      <c r="AI62" s="17">
        <v>7.9723699999999997</v>
      </c>
      <c r="AJ62" s="17"/>
      <c r="AK62" s="17">
        <v>128.57599999999999</v>
      </c>
      <c r="AL62" s="17">
        <v>0.25789000000000001</v>
      </c>
      <c r="AM62" s="17"/>
      <c r="AN62" s="17">
        <v>7.2741400000000001</v>
      </c>
      <c r="AO62" s="17">
        <v>814.33299999999997</v>
      </c>
      <c r="AP62" s="17"/>
      <c r="AQ62" s="17"/>
      <c r="AR62" s="17">
        <v>2.3978999999999999</v>
      </c>
      <c r="AS62" s="17">
        <v>614.83399999999995</v>
      </c>
      <c r="AT62" s="17">
        <v>256.40600000000001</v>
      </c>
      <c r="AU62" s="17">
        <v>82.280100000000004</v>
      </c>
      <c r="AV62" s="17" t="s">
        <v>53</v>
      </c>
      <c r="AW62" s="17" t="s">
        <v>77</v>
      </c>
      <c r="AX62" s="17">
        <v>0</v>
      </c>
      <c r="AY62" s="17">
        <v>241.524</v>
      </c>
      <c r="AZ62" s="17">
        <v>195.3</v>
      </c>
      <c r="BA62" s="17">
        <v>0</v>
      </c>
      <c r="BB62" s="17">
        <v>0</v>
      </c>
      <c r="BC62" s="17">
        <v>232.22</v>
      </c>
      <c r="BD62" s="17">
        <v>0</v>
      </c>
      <c r="BE62" s="17">
        <v>27.495799999999999</v>
      </c>
    </row>
    <row r="63" spans="1:57" x14ac:dyDescent="0.35">
      <c r="A63">
        <v>1824101</v>
      </c>
      <c r="B63" s="6">
        <v>43341.75</v>
      </c>
      <c r="C63" s="17">
        <v>5.3338900000000002</v>
      </c>
      <c r="D63" s="17"/>
      <c r="E63" s="16">
        <v>194</v>
      </c>
      <c r="F63" s="17">
        <v>0.65602099999999997</v>
      </c>
      <c r="G63" s="17"/>
      <c r="H63" s="17">
        <v>17.486499999999999</v>
      </c>
      <c r="I63" s="17">
        <v>263.27600000000001</v>
      </c>
      <c r="J63" t="str">
        <f>CHOOSE(1+ABS(ROUND(Table7[[#This Row],[WINDDIR_AVG °AZ]]/45,0)),"N","NE","E","SE","S","SW","W","NW","N")</f>
        <v>W</v>
      </c>
      <c r="K63" s="17">
        <v>10.422800000000001</v>
      </c>
      <c r="L63" s="17"/>
      <c r="M63" s="17"/>
      <c r="N63" s="17"/>
      <c r="O63" s="17"/>
      <c r="P63" s="17"/>
      <c r="Q63" s="17">
        <v>0.82</v>
      </c>
      <c r="R63" s="17"/>
      <c r="S63" s="17">
        <v>40.920200000000001</v>
      </c>
      <c r="T63" s="17">
        <v>0.13200000000000001</v>
      </c>
      <c r="U63" s="17"/>
      <c r="V63" s="17">
        <v>10.862</v>
      </c>
      <c r="W63" s="17">
        <v>0.44400000000000001</v>
      </c>
      <c r="X63" s="17"/>
      <c r="Y63" s="17">
        <v>19.312899999999999</v>
      </c>
      <c r="Z63" s="17">
        <v>1.617</v>
      </c>
      <c r="AA63" s="17"/>
      <c r="AB63" s="17">
        <v>41.357300000000002</v>
      </c>
      <c r="AC63" s="17">
        <v>2.3824999999999998</v>
      </c>
      <c r="AD63" s="17"/>
      <c r="AE63" s="17">
        <v>132.07499999999999</v>
      </c>
      <c r="AF63" s="17">
        <v>3.39</v>
      </c>
      <c r="AG63" s="17"/>
      <c r="AH63" s="17">
        <v>72.077799999999996</v>
      </c>
      <c r="AI63" s="17">
        <v>4.0703399999999998</v>
      </c>
      <c r="AJ63" s="17"/>
      <c r="AK63" s="17">
        <v>65.645499999999998</v>
      </c>
      <c r="AL63" s="17">
        <v>0.14385899999999999</v>
      </c>
      <c r="AM63" s="17"/>
      <c r="AN63" s="17">
        <v>4.0577399999999999</v>
      </c>
      <c r="AO63" s="17">
        <v>357.16699999999997</v>
      </c>
      <c r="AP63" s="17"/>
      <c r="AQ63" s="17"/>
      <c r="AR63" s="17">
        <v>1.7337100000000001</v>
      </c>
      <c r="AS63" s="17">
        <v>245.80699999999999</v>
      </c>
      <c r="AT63" s="17">
        <v>141.78100000000001</v>
      </c>
      <c r="AU63" s="17">
        <v>53.6785</v>
      </c>
      <c r="AV63" s="17" t="s">
        <v>53</v>
      </c>
      <c r="AW63" s="17" t="s">
        <v>77</v>
      </c>
      <c r="AX63" s="17">
        <v>0</v>
      </c>
      <c r="AY63" s="17">
        <v>178.006</v>
      </c>
      <c r="AZ63" s="17">
        <v>139.637</v>
      </c>
      <c r="BA63" s="17">
        <v>0</v>
      </c>
      <c r="BB63" s="17">
        <v>0</v>
      </c>
      <c r="BC63" s="17">
        <v>112.765</v>
      </c>
      <c r="BD63" s="17">
        <v>0</v>
      </c>
      <c r="BE63" s="17">
        <v>17.200800000000001</v>
      </c>
    </row>
    <row r="64" spans="1:57" x14ac:dyDescent="0.35">
      <c r="A64">
        <v>1824405</v>
      </c>
      <c r="B64" s="6">
        <v>43344.75</v>
      </c>
      <c r="C64" s="17">
        <v>10.617000000000001</v>
      </c>
      <c r="D64" s="17"/>
      <c r="E64" s="16">
        <v>468</v>
      </c>
      <c r="F64" s="17">
        <v>0.53033399999999997</v>
      </c>
      <c r="G64" s="17"/>
      <c r="H64" s="17">
        <v>13.3528</v>
      </c>
      <c r="I64" s="17">
        <v>246.03899999999999</v>
      </c>
      <c r="J64" t="str">
        <f>CHOOSE(1+ABS(ROUND(Table7[[#This Row],[WINDDIR_AVG °AZ]]/45,0)),"N","NE","E","SE","S","SW","W","NW","N")</f>
        <v>SW</v>
      </c>
      <c r="K64" s="17">
        <v>5.74451</v>
      </c>
      <c r="L64" s="17">
        <v>4.37</v>
      </c>
      <c r="M64" s="17"/>
      <c r="N64" s="17">
        <v>27.02</v>
      </c>
      <c r="O64" s="17"/>
      <c r="P64" s="17">
        <v>42.361400000000003</v>
      </c>
      <c r="Q64" s="17">
        <v>0.35</v>
      </c>
      <c r="R64" s="17"/>
      <c r="S64" s="17">
        <v>17.465900000000001</v>
      </c>
      <c r="T64" s="17">
        <v>3.7999999999999999E-2</v>
      </c>
      <c r="U64" s="17"/>
      <c r="V64" s="17">
        <v>3.1269300000000002</v>
      </c>
      <c r="W64" s="17">
        <v>8.3000000000000004E-2</v>
      </c>
      <c r="X64" s="17"/>
      <c r="Y64" s="17">
        <v>3.6103000000000001</v>
      </c>
      <c r="Z64" s="17">
        <v>2.1000000000000001E-2</v>
      </c>
      <c r="AA64" s="17"/>
      <c r="AB64" s="17">
        <v>0.53710800000000003</v>
      </c>
      <c r="AC64" s="17">
        <v>0.74180000000000001</v>
      </c>
      <c r="AD64" s="17"/>
      <c r="AE64" s="17">
        <v>41.122</v>
      </c>
      <c r="AF64" s="17">
        <v>2.0499999999999998</v>
      </c>
      <c r="AG64" s="17"/>
      <c r="AH64" s="17">
        <v>43.5869</v>
      </c>
      <c r="AI64" s="17">
        <v>2.3917099999999998</v>
      </c>
      <c r="AJ64" s="17"/>
      <c r="AK64" s="17">
        <v>38.572899999999997</v>
      </c>
      <c r="AL64" s="17">
        <v>0.33533099999999999</v>
      </c>
      <c r="AM64" s="17"/>
      <c r="AN64" s="17">
        <v>9.4584700000000002</v>
      </c>
      <c r="AO64" s="17">
        <v>233.833</v>
      </c>
      <c r="AP64" s="17"/>
      <c r="AQ64" s="17"/>
      <c r="AR64" s="17">
        <v>1.57985</v>
      </c>
      <c r="AS64" s="17">
        <v>144.74299999999999</v>
      </c>
      <c r="AT64" s="17">
        <v>91.618300000000005</v>
      </c>
      <c r="AU64" s="17">
        <v>44.952100000000002</v>
      </c>
      <c r="AV64" s="17" t="s">
        <v>53</v>
      </c>
      <c r="AW64" s="17"/>
      <c r="AX64" s="17">
        <v>0</v>
      </c>
      <c r="AY64" s="17">
        <v>201.58699999999999</v>
      </c>
      <c r="AZ64" s="17">
        <v>102.97799999999999</v>
      </c>
      <c r="BA64" s="17">
        <v>0</v>
      </c>
      <c r="BB64" s="17">
        <v>0</v>
      </c>
      <c r="BC64" s="17">
        <v>60.9313</v>
      </c>
      <c r="BD64" s="17">
        <v>27.5791</v>
      </c>
      <c r="BE64" s="17">
        <v>0</v>
      </c>
    </row>
    <row r="65" spans="1:57" x14ac:dyDescent="0.35">
      <c r="A65">
        <v>1824506</v>
      </c>
      <c r="B65" s="6">
        <v>43345.25</v>
      </c>
      <c r="C65" s="17">
        <v>9.3983100000000004</v>
      </c>
      <c r="D65" s="17"/>
      <c r="E65" s="16">
        <v>558</v>
      </c>
      <c r="F65" s="17">
        <v>0.51317599999999997</v>
      </c>
      <c r="G65" s="17"/>
      <c r="H65" s="17">
        <v>12.9474</v>
      </c>
      <c r="I65" s="17">
        <v>244.66</v>
      </c>
      <c r="J65" t="str">
        <f>CHOOSE(1+ABS(ROUND(Table7[[#This Row],[WINDDIR_AVG °AZ]]/45,0)),"N","NE","E","SE","S","SW","W","NW","N")</f>
        <v>SW</v>
      </c>
      <c r="K65" s="17">
        <v>10.1905</v>
      </c>
      <c r="L65" s="17">
        <v>4.43</v>
      </c>
      <c r="M65" s="17"/>
      <c r="N65" s="17">
        <v>31.02</v>
      </c>
      <c r="O65" s="17"/>
      <c r="P65" s="17">
        <v>36.895299999999999</v>
      </c>
      <c r="Q65" s="17">
        <v>0.39300000000000002</v>
      </c>
      <c r="R65" s="17"/>
      <c r="S65" s="17">
        <v>19.611799999999999</v>
      </c>
      <c r="T65" s="17">
        <v>5.2999999999999999E-2</v>
      </c>
      <c r="U65" s="17"/>
      <c r="V65" s="17">
        <v>4.3612399999999996</v>
      </c>
      <c r="W65" s="17">
        <v>0.38500000000000001</v>
      </c>
      <c r="X65" s="17"/>
      <c r="Y65" s="17">
        <v>16.746600000000001</v>
      </c>
      <c r="Z65" s="17">
        <v>4.2999999999999997E-2</v>
      </c>
      <c r="AA65" s="17"/>
      <c r="AB65" s="17">
        <v>1.09979</v>
      </c>
      <c r="AC65" s="17">
        <v>1.2235</v>
      </c>
      <c r="AD65" s="17"/>
      <c r="AE65" s="17">
        <v>67.825299999999999</v>
      </c>
      <c r="AF65" s="17">
        <v>2.68</v>
      </c>
      <c r="AG65" s="17"/>
      <c r="AH65" s="17">
        <v>56.981900000000003</v>
      </c>
      <c r="AI65" s="17">
        <v>2.9453499999999999</v>
      </c>
      <c r="AJ65" s="17"/>
      <c r="AK65" s="17">
        <v>47.501899999999999</v>
      </c>
      <c r="AL65" s="17">
        <v>0.236345</v>
      </c>
      <c r="AM65" s="17"/>
      <c r="AN65" s="17">
        <v>6.6664300000000001</v>
      </c>
      <c r="AO65" s="17">
        <v>274.75</v>
      </c>
      <c r="AP65" s="17"/>
      <c r="AQ65" s="17"/>
      <c r="AR65" s="17">
        <v>1.59049</v>
      </c>
      <c r="AS65" s="17">
        <v>176.78299999999999</v>
      </c>
      <c r="AT65" s="17">
        <v>111.15</v>
      </c>
      <c r="AU65" s="17">
        <v>45.588900000000002</v>
      </c>
      <c r="AV65" s="17" t="s">
        <v>53</v>
      </c>
      <c r="AW65" s="17"/>
      <c r="AX65" s="17">
        <v>0</v>
      </c>
      <c r="AY65" s="17">
        <v>224.26599999999999</v>
      </c>
      <c r="AZ65" s="17">
        <v>173.27500000000001</v>
      </c>
      <c r="BA65" s="17">
        <v>0</v>
      </c>
      <c r="BB65" s="17">
        <v>0</v>
      </c>
      <c r="BC65" s="17">
        <v>96.407499999999999</v>
      </c>
      <c r="BD65" s="17">
        <v>26.881499999999999</v>
      </c>
      <c r="BE65" s="17">
        <v>0</v>
      </c>
    </row>
    <row r="66" spans="1:57" x14ac:dyDescent="0.35">
      <c r="A66">
        <v>1824801</v>
      </c>
      <c r="B66" s="6">
        <v>43348.75</v>
      </c>
      <c r="C66" s="17">
        <v>3.19787</v>
      </c>
      <c r="D66" s="17"/>
      <c r="E66" s="16">
        <v>616</v>
      </c>
      <c r="F66" s="17">
        <v>0.492894</v>
      </c>
      <c r="G66" s="17"/>
      <c r="H66" s="17">
        <v>16.619399999999999</v>
      </c>
      <c r="I66" s="17">
        <v>262.87299999999999</v>
      </c>
      <c r="J66" t="str">
        <f>CHOOSE(1+ABS(ROUND(Table7[[#This Row],[WINDDIR_AVG °AZ]]/45,0)),"N","NE","E","SE","S","SW","W","NW","N")</f>
        <v>W</v>
      </c>
      <c r="K66" s="17">
        <v>8.0642899999999997</v>
      </c>
      <c r="L66" s="17"/>
      <c r="M66" s="17"/>
      <c r="N66" s="17"/>
      <c r="O66" s="17"/>
      <c r="P66" s="17"/>
      <c r="Q66" s="17">
        <v>0.73899999999999999</v>
      </c>
      <c r="R66" s="17"/>
      <c r="S66" s="17">
        <v>36.878100000000003</v>
      </c>
      <c r="T66" s="17">
        <v>0.121</v>
      </c>
      <c r="U66" s="17"/>
      <c r="V66" s="17">
        <v>9.9567999999999994</v>
      </c>
      <c r="W66" s="17">
        <v>0.42799999999999999</v>
      </c>
      <c r="X66" s="17"/>
      <c r="Y66" s="17">
        <v>18.617000000000001</v>
      </c>
      <c r="Z66" s="17">
        <v>8.7999999999999995E-2</v>
      </c>
      <c r="AA66" s="17"/>
      <c r="AB66" s="17">
        <v>2.25074</v>
      </c>
      <c r="AC66" s="17">
        <v>3.8635000000000002</v>
      </c>
      <c r="AD66" s="17"/>
      <c r="AE66" s="17">
        <v>214.17500000000001</v>
      </c>
      <c r="AF66" s="17">
        <v>3.02502</v>
      </c>
      <c r="AG66" s="17"/>
      <c r="AH66" s="17">
        <v>64.317599999999999</v>
      </c>
      <c r="AI66" s="17">
        <v>5.6249500000000001</v>
      </c>
      <c r="AJ66" s="17"/>
      <c r="AK66" s="17">
        <v>90.717799999999997</v>
      </c>
      <c r="AL66" s="17">
        <v>0.43397200000000002</v>
      </c>
      <c r="AM66" s="17"/>
      <c r="AN66" s="17">
        <v>12.2408</v>
      </c>
      <c r="AO66" s="17">
        <v>379.66699999999997</v>
      </c>
      <c r="AP66" s="17"/>
      <c r="AQ66" s="17"/>
      <c r="AR66" s="17">
        <v>1.6954199999999999</v>
      </c>
      <c r="AS66" s="17">
        <v>283.60300000000001</v>
      </c>
      <c r="AT66" s="17">
        <v>167.27600000000001</v>
      </c>
      <c r="AU66" s="17">
        <v>51.6</v>
      </c>
      <c r="AV66" s="17" t="s">
        <v>53</v>
      </c>
      <c r="AW66" s="17" t="s">
        <v>77</v>
      </c>
      <c r="AX66" s="17">
        <v>0</v>
      </c>
      <c r="AY66" s="17">
        <v>168.86799999999999</v>
      </c>
      <c r="AZ66" s="17">
        <v>127.747</v>
      </c>
      <c r="BA66" s="17">
        <v>0</v>
      </c>
      <c r="BB66" s="17">
        <v>0</v>
      </c>
      <c r="BC66" s="17">
        <v>145.797</v>
      </c>
      <c r="BD66" s="17">
        <v>0</v>
      </c>
      <c r="BE66" s="17">
        <v>0</v>
      </c>
    </row>
    <row r="67" spans="1:57" x14ac:dyDescent="0.35">
      <c r="A67">
        <v>1824902</v>
      </c>
      <c r="B67" s="6">
        <v>43349.25</v>
      </c>
      <c r="C67" s="17">
        <v>5.2664299999999997</v>
      </c>
      <c r="D67" s="17"/>
      <c r="E67" s="16">
        <v>94</v>
      </c>
      <c r="F67" s="17">
        <v>0.53693000000000002</v>
      </c>
      <c r="G67" s="17"/>
      <c r="H67" s="17">
        <v>17.555800000000001</v>
      </c>
      <c r="I67" s="17">
        <v>271.733</v>
      </c>
      <c r="J67" t="str">
        <f>CHOOSE(1+ABS(ROUND(Table7[[#This Row],[WINDDIR_AVG °AZ]]/45,0)),"N","NE","E","SE","S","SW","W","NW","N")</f>
        <v>W</v>
      </c>
      <c r="K67" s="17">
        <v>12.7554</v>
      </c>
      <c r="L67" s="17"/>
      <c r="M67" s="17"/>
      <c r="N67" s="17"/>
      <c r="O67" s="17"/>
      <c r="P67" s="17"/>
      <c r="Q67" s="17">
        <v>2.1850000000000001</v>
      </c>
      <c r="R67" s="17"/>
      <c r="S67" s="17">
        <v>109.03700000000001</v>
      </c>
      <c r="T67" s="17">
        <v>0.32200000000000001</v>
      </c>
      <c r="U67" s="17"/>
      <c r="V67" s="17">
        <v>26.496600000000001</v>
      </c>
      <c r="W67" s="17">
        <v>0.59499999999999997</v>
      </c>
      <c r="X67" s="17"/>
      <c r="Y67" s="17">
        <v>25.881</v>
      </c>
      <c r="Z67" s="17">
        <v>0.59299999999999997</v>
      </c>
      <c r="AA67" s="17"/>
      <c r="AB67" s="17">
        <v>15.1669</v>
      </c>
      <c r="AC67" s="17">
        <v>6.8384999999999998</v>
      </c>
      <c r="AD67" s="17"/>
      <c r="AE67" s="17">
        <v>379.09500000000003</v>
      </c>
      <c r="AF67" s="17">
        <v>7.87744</v>
      </c>
      <c r="AG67" s="17"/>
      <c r="AH67" s="17">
        <v>167.489</v>
      </c>
      <c r="AI67" s="17">
        <v>11.87</v>
      </c>
      <c r="AJ67" s="17"/>
      <c r="AK67" s="17">
        <v>191.43600000000001</v>
      </c>
      <c r="AL67" s="17">
        <v>0.67663399999999996</v>
      </c>
      <c r="AM67" s="17"/>
      <c r="AN67" s="17">
        <v>19.0854</v>
      </c>
      <c r="AO67" s="17">
        <v>809.5</v>
      </c>
      <c r="AP67" s="17"/>
      <c r="AQ67" s="17"/>
      <c r="AR67" s="17">
        <v>1.47407</v>
      </c>
      <c r="AS67" s="17">
        <v>557.21500000000003</v>
      </c>
      <c r="AT67" s="17">
        <v>378.01100000000002</v>
      </c>
      <c r="AU67" s="17">
        <v>38.323300000000003</v>
      </c>
      <c r="AV67" s="17" t="s">
        <v>53</v>
      </c>
      <c r="AW67" s="17" t="s">
        <v>77</v>
      </c>
      <c r="AX67" s="17">
        <v>0</v>
      </c>
      <c r="AY67" s="17">
        <v>234.57499999999999</v>
      </c>
      <c r="AZ67" s="17">
        <v>204.52</v>
      </c>
      <c r="BA67" s="17">
        <v>0</v>
      </c>
      <c r="BB67" s="17">
        <v>0</v>
      </c>
      <c r="BC67" s="17">
        <v>142.631</v>
      </c>
      <c r="BD67" s="17">
        <v>29.477</v>
      </c>
      <c r="BE67" s="17">
        <v>0</v>
      </c>
    </row>
    <row r="68" spans="1:57" x14ac:dyDescent="0.35">
      <c r="A68">
        <v>1825602</v>
      </c>
      <c r="B68" s="6">
        <v>43356.25</v>
      </c>
      <c r="C68" s="17">
        <v>3.7992300000000001</v>
      </c>
      <c r="D68" s="17"/>
      <c r="E68" s="29" t="s">
        <v>148</v>
      </c>
      <c r="F68" s="17">
        <v>0.244895</v>
      </c>
      <c r="G68" s="17"/>
      <c r="H68" s="17">
        <v>12.255699999999999</v>
      </c>
      <c r="I68" s="17">
        <v>129.32</v>
      </c>
      <c r="J68" t="str">
        <f>CHOOSE(1+ABS(ROUND(Table7[[#This Row],[WINDDIR_AVG °AZ]]/45,0)),"N","NE","E","SE","S","SW","W","NW","N")</f>
        <v>SE</v>
      </c>
      <c r="K68" s="17">
        <v>4.4456300000000004</v>
      </c>
      <c r="L68" s="17"/>
      <c r="M68" s="17"/>
      <c r="N68" s="17"/>
      <c r="O68" s="17"/>
      <c r="P68" s="17"/>
      <c r="Q68" s="17">
        <v>0.73599999999999999</v>
      </c>
      <c r="R68" s="17"/>
      <c r="S68" s="17">
        <v>36.728400000000001</v>
      </c>
      <c r="T68" s="17">
        <v>5.3999999999999999E-2</v>
      </c>
      <c r="U68" s="17"/>
      <c r="V68" s="17">
        <v>4.44353</v>
      </c>
      <c r="W68" s="17">
        <v>0.113</v>
      </c>
      <c r="X68" s="17"/>
      <c r="Y68" s="17">
        <v>4.9152199999999997</v>
      </c>
      <c r="Z68" s="17">
        <v>0.17299999999999999</v>
      </c>
      <c r="AA68" s="17"/>
      <c r="AB68" s="17">
        <v>4.4247399999999999</v>
      </c>
      <c r="AC68" s="17">
        <v>0.85640000000000005</v>
      </c>
      <c r="AD68" s="17"/>
      <c r="AE68" s="17">
        <v>47.474899999999998</v>
      </c>
      <c r="AF68" s="17">
        <v>0.85266299999999995</v>
      </c>
      <c r="AG68" s="17"/>
      <c r="AH68" s="17">
        <v>18.129200000000001</v>
      </c>
      <c r="AI68" s="17">
        <v>2.3518500000000002</v>
      </c>
      <c r="AJ68" s="17"/>
      <c r="AK68" s="17">
        <v>37.930100000000003</v>
      </c>
      <c r="AL68" s="17">
        <v>0.37924099999999999</v>
      </c>
      <c r="AM68" s="17"/>
      <c r="AN68" s="17">
        <v>10.696999999999999</v>
      </c>
      <c r="AO68" s="17">
        <v>292.83300000000003</v>
      </c>
      <c r="AP68" s="17"/>
      <c r="AQ68" s="17"/>
      <c r="AR68" s="17">
        <v>1.5019100000000001</v>
      </c>
      <c r="AS68" s="17">
        <v>100.262</v>
      </c>
      <c r="AT68" s="17">
        <v>66.756299999999996</v>
      </c>
      <c r="AU68" s="17">
        <v>40.121899999999997</v>
      </c>
      <c r="AV68" s="17" t="s">
        <v>53</v>
      </c>
      <c r="AW68" s="17" t="s">
        <v>77</v>
      </c>
      <c r="AX68" s="17">
        <v>0</v>
      </c>
      <c r="AY68" s="17">
        <v>255.82900000000001</v>
      </c>
      <c r="AZ68" s="17">
        <v>234.042</v>
      </c>
      <c r="BA68" s="17">
        <v>64.793599999999998</v>
      </c>
      <c r="BB68" s="17">
        <v>0</v>
      </c>
      <c r="BC68" s="17">
        <v>41.768700000000003</v>
      </c>
      <c r="BD68" s="17">
        <v>21.053899999999999</v>
      </c>
      <c r="BE68" s="17">
        <v>0</v>
      </c>
    </row>
    <row r="69" spans="1:57" x14ac:dyDescent="0.35">
      <c r="A69">
        <v>1826006</v>
      </c>
      <c r="B69" s="6">
        <v>43360.25</v>
      </c>
      <c r="C69" s="17">
        <v>4.8875999999999999</v>
      </c>
      <c r="D69" s="17"/>
      <c r="E69" s="29" t="s">
        <v>147</v>
      </c>
      <c r="F69" s="17">
        <v>0.332036</v>
      </c>
      <c r="G69" s="17"/>
      <c r="H69" s="17">
        <v>15.4603</v>
      </c>
      <c r="I69" s="17">
        <v>257.57499999999999</v>
      </c>
      <c r="J69" t="str">
        <f>CHOOSE(1+ABS(ROUND(Table7[[#This Row],[WINDDIR_AVG °AZ]]/45,0)),"N","NE","E","SE","S","SW","W","NW","N")</f>
        <v>W</v>
      </c>
      <c r="K69" s="17">
        <v>9.1887899999999991</v>
      </c>
      <c r="L69" s="17"/>
      <c r="M69" s="17"/>
      <c r="N69" s="17"/>
      <c r="O69" s="17"/>
      <c r="P69" s="17"/>
      <c r="Q69" s="17">
        <v>0.71399999999999997</v>
      </c>
      <c r="R69" s="17"/>
      <c r="S69" s="17">
        <v>35.630499999999998</v>
      </c>
      <c r="T69" s="17">
        <v>9.5000000000000001E-2</v>
      </c>
      <c r="U69" s="17"/>
      <c r="V69" s="17">
        <v>7.8173199999999996</v>
      </c>
      <c r="W69" s="17">
        <v>0.158</v>
      </c>
      <c r="X69" s="17"/>
      <c r="Y69" s="17">
        <v>6.8726099999999999</v>
      </c>
      <c r="Z69" s="17">
        <v>3.3000000000000002E-2</v>
      </c>
      <c r="AA69" s="17"/>
      <c r="AB69" s="17">
        <v>0.84402600000000005</v>
      </c>
      <c r="AC69" s="17">
        <v>2.2151000000000001</v>
      </c>
      <c r="AD69" s="17"/>
      <c r="AE69" s="17">
        <v>122.795</v>
      </c>
      <c r="AF69" s="17">
        <v>1.65</v>
      </c>
      <c r="AG69" s="17"/>
      <c r="AH69" s="17">
        <v>35.082099999999997</v>
      </c>
      <c r="AI69" s="17">
        <v>5.0934600000000003</v>
      </c>
      <c r="AJ69" s="17"/>
      <c r="AK69" s="17">
        <v>82.146100000000004</v>
      </c>
      <c r="AL69" s="17">
        <v>0.37048900000000001</v>
      </c>
      <c r="AM69" s="17"/>
      <c r="AN69" s="17">
        <v>10.450100000000001</v>
      </c>
      <c r="AO69" s="17">
        <v>454.66699999999997</v>
      </c>
      <c r="AP69" s="17"/>
      <c r="AQ69" s="17"/>
      <c r="AR69" s="17">
        <v>1.3803000000000001</v>
      </c>
      <c r="AS69" s="17">
        <v>176.23400000000001</v>
      </c>
      <c r="AT69" s="17">
        <v>127.678</v>
      </c>
      <c r="AU69" s="17">
        <v>31.954000000000001</v>
      </c>
      <c r="AV69" s="17" t="s">
        <v>53</v>
      </c>
      <c r="AW69" s="17" t="s">
        <v>77</v>
      </c>
      <c r="AX69" s="17">
        <v>0</v>
      </c>
      <c r="AY69" s="17">
        <v>243.01900000000001</v>
      </c>
      <c r="AZ69" s="17">
        <v>202.62200000000001</v>
      </c>
      <c r="BA69" s="17">
        <v>58.747700000000002</v>
      </c>
      <c r="BB69" s="17">
        <v>0</v>
      </c>
      <c r="BC69" s="17">
        <v>127.238</v>
      </c>
      <c r="BD69" s="17">
        <v>0</v>
      </c>
      <c r="BE69" s="17">
        <v>22.648499999999999</v>
      </c>
    </row>
    <row r="70" spans="1:57" x14ac:dyDescent="0.35">
      <c r="A70">
        <v>1826001</v>
      </c>
      <c r="B70" s="6">
        <v>43360.75</v>
      </c>
      <c r="C70" s="17">
        <v>1.9253899999999999</v>
      </c>
      <c r="D70" s="17"/>
      <c r="E70" s="16">
        <v>208</v>
      </c>
      <c r="F70" s="17">
        <v>0.32984200000000002</v>
      </c>
      <c r="G70" s="17"/>
      <c r="H70" s="17">
        <v>13.4251</v>
      </c>
      <c r="I70" s="17">
        <v>249.24600000000001</v>
      </c>
      <c r="J70" t="str">
        <f>CHOOSE(1+ABS(ROUND(Table7[[#This Row],[WINDDIR_AVG °AZ]]/45,0)),"N","NE","E","SE","S","SW","W","NW","N")</f>
        <v>W</v>
      </c>
      <c r="K70" s="17">
        <v>8.9120299999999997</v>
      </c>
      <c r="L70" s="17"/>
      <c r="M70" s="17"/>
      <c r="N70" s="17"/>
      <c r="O70" s="17"/>
      <c r="P70" s="17"/>
      <c r="Q70" s="17">
        <v>0.75600000000000001</v>
      </c>
      <c r="R70" s="17"/>
      <c r="S70" s="17">
        <v>37.726399999999998</v>
      </c>
      <c r="T70" s="17">
        <v>0.08</v>
      </c>
      <c r="U70" s="17"/>
      <c r="V70" s="17">
        <v>6.5830099999999998</v>
      </c>
      <c r="W70" s="17">
        <v>0.39700000000000002</v>
      </c>
      <c r="X70" s="17"/>
      <c r="Y70" s="17">
        <v>17.2685</v>
      </c>
      <c r="Z70" s="17">
        <v>4.5999999999999999E-2</v>
      </c>
      <c r="AA70" s="17"/>
      <c r="AB70" s="17">
        <v>1.17652</v>
      </c>
      <c r="AC70" s="17">
        <v>2.3824999999999998</v>
      </c>
      <c r="AD70" s="17"/>
      <c r="AE70" s="17">
        <v>132.07499999999999</v>
      </c>
      <c r="AF70" s="17">
        <v>1.96</v>
      </c>
      <c r="AG70" s="17"/>
      <c r="AH70" s="17">
        <v>41.673299999999998</v>
      </c>
      <c r="AI70" s="17">
        <v>6.0678599999999996</v>
      </c>
      <c r="AJ70" s="17"/>
      <c r="AK70" s="17">
        <v>97.861000000000004</v>
      </c>
      <c r="AL70" s="17">
        <v>0.36549399999999999</v>
      </c>
      <c r="AM70" s="17"/>
      <c r="AN70" s="17">
        <v>10.3093</v>
      </c>
      <c r="AO70" s="17">
        <v>633.08299999999997</v>
      </c>
      <c r="AP70" s="17"/>
      <c r="AQ70" s="17"/>
      <c r="AR70" s="17">
        <v>1.3383499999999999</v>
      </c>
      <c r="AS70" s="17">
        <v>200.54400000000001</v>
      </c>
      <c r="AT70" s="17">
        <v>149.84399999999999</v>
      </c>
      <c r="AU70" s="17">
        <v>28.939599999999999</v>
      </c>
      <c r="AV70" s="17" t="s">
        <v>53</v>
      </c>
      <c r="AW70" s="17" t="s">
        <v>77</v>
      </c>
      <c r="AX70" s="17">
        <v>0</v>
      </c>
      <c r="AY70" s="17">
        <v>251.393</v>
      </c>
      <c r="AZ70" s="17">
        <v>161.61000000000001</v>
      </c>
      <c r="BA70" s="17">
        <v>0</v>
      </c>
      <c r="BB70" s="17">
        <v>0</v>
      </c>
      <c r="BC70" s="17">
        <v>95.659899999999993</v>
      </c>
      <c r="BD70" s="17">
        <v>24.095400000000001</v>
      </c>
      <c r="BE70" s="17">
        <v>0</v>
      </c>
    </row>
  </sheetData>
  <hyperlinks>
    <hyperlink ref="A2" r:id="rId1" display="www.adirondacklakessurvey.org"/>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V32"/>
  <sheetViews>
    <sheetView zoomScale="70" zoomScaleNormal="70" workbookViewId="0">
      <selection activeCell="B38" sqref="B38"/>
    </sheetView>
  </sheetViews>
  <sheetFormatPr defaultRowHeight="14.5" x14ac:dyDescent="0.35"/>
  <cols>
    <col min="1" max="1" width="9.453125" style="19" customWidth="1"/>
    <col min="2" max="2" width="14.54296875" style="19" bestFit="1" customWidth="1"/>
    <col min="3" max="3" width="10" style="19" bestFit="1" customWidth="1"/>
    <col min="4" max="4" width="10.81640625" style="19" bestFit="1" customWidth="1"/>
    <col min="5" max="5" width="8.81640625" style="19" bestFit="1" customWidth="1"/>
    <col min="6" max="8" width="9.453125" style="19" bestFit="1" customWidth="1"/>
    <col min="9" max="9" width="8.81640625" style="19" bestFit="1" customWidth="1"/>
    <col min="10" max="10" width="10.26953125" style="19" bestFit="1" customWidth="1"/>
    <col min="11" max="11" width="10.1796875" style="19" bestFit="1" customWidth="1"/>
    <col min="12" max="12" width="6.26953125" style="19" bestFit="1" customWidth="1"/>
    <col min="13" max="13" width="14.36328125" style="19" bestFit="1" customWidth="1"/>
    <col min="14" max="14" width="14" style="19" bestFit="1" customWidth="1"/>
    <col min="15" max="15" width="12.1796875" style="19" bestFit="1" customWidth="1"/>
    <col min="16" max="16" width="19.453125" style="19" bestFit="1" customWidth="1"/>
    <col min="17" max="17" width="11.1796875" style="19" bestFit="1" customWidth="1"/>
    <col min="18" max="18" width="13.26953125" style="19" bestFit="1" customWidth="1"/>
    <col min="19" max="19" width="11.54296875" style="19" bestFit="1" customWidth="1"/>
    <col min="20" max="20" width="12.54296875" style="19" bestFit="1" customWidth="1"/>
    <col min="21" max="21" width="19.08984375" style="19" bestFit="1" customWidth="1"/>
    <col min="22" max="22" width="11.90625" style="19" bestFit="1" customWidth="1"/>
    <col min="23" max="16384" width="8.7265625" style="19"/>
  </cols>
  <sheetData>
    <row r="1" spans="1:22" ht="15.5" x14ac:dyDescent="0.35">
      <c r="A1" s="14" t="s">
        <v>101</v>
      </c>
    </row>
    <row r="2" spans="1:22" x14ac:dyDescent="0.35">
      <c r="A2" s="20" t="s">
        <v>102</v>
      </c>
    </row>
    <row r="3" spans="1:22" x14ac:dyDescent="0.35">
      <c r="A3" s="20"/>
    </row>
    <row r="4" spans="1:22" x14ac:dyDescent="0.35">
      <c r="A4" s="21" t="s">
        <v>104</v>
      </c>
    </row>
    <row r="6" spans="1:22" ht="16.5" x14ac:dyDescent="0.35">
      <c r="A6" s="22" t="s">
        <v>0</v>
      </c>
      <c r="B6" s="23" t="s">
        <v>1</v>
      </c>
      <c r="C6" s="22" t="s">
        <v>44</v>
      </c>
      <c r="D6" s="22" t="s">
        <v>45</v>
      </c>
      <c r="E6" s="22" t="s">
        <v>46</v>
      </c>
      <c r="F6" s="22" t="s">
        <v>47</v>
      </c>
      <c r="G6" s="22" t="s">
        <v>48</v>
      </c>
      <c r="H6" s="22" t="s">
        <v>49</v>
      </c>
      <c r="I6" s="22" t="s">
        <v>50</v>
      </c>
      <c r="J6" s="22" t="s">
        <v>51</v>
      </c>
      <c r="K6" s="22" t="s">
        <v>143</v>
      </c>
      <c r="L6" s="22" t="s">
        <v>7</v>
      </c>
      <c r="M6" s="22" t="s">
        <v>23</v>
      </c>
      <c r="N6" s="19" t="s">
        <v>106</v>
      </c>
      <c r="O6" s="19" t="s">
        <v>142</v>
      </c>
      <c r="P6" s="19" t="s">
        <v>107</v>
      </c>
      <c r="Q6" s="19" t="s">
        <v>108</v>
      </c>
      <c r="R6" s="19" t="s">
        <v>109</v>
      </c>
      <c r="S6" s="19" t="s">
        <v>110</v>
      </c>
      <c r="T6" s="19" t="s">
        <v>111</v>
      </c>
      <c r="U6" s="19" t="s">
        <v>112</v>
      </c>
      <c r="V6" s="24" t="s">
        <v>8</v>
      </c>
    </row>
    <row r="7" spans="1:22" x14ac:dyDescent="0.35">
      <c r="A7" s="19" t="s">
        <v>116</v>
      </c>
      <c r="B7" s="25">
        <v>43251.4375</v>
      </c>
      <c r="C7" s="26">
        <v>6.8199999999999997E-2</v>
      </c>
      <c r="D7" s="26">
        <v>8.1099999999999992E-3</v>
      </c>
      <c r="E7" s="26">
        <v>0.60462300000000002</v>
      </c>
      <c r="F7" s="26">
        <v>7.6499999999999997E-3</v>
      </c>
      <c r="G7" s="26">
        <v>2.8600000000000001E-3</v>
      </c>
      <c r="H7" s="26">
        <v>-1.6140000000000002E-2</v>
      </c>
      <c r="I7" s="26">
        <v>1.3600000000000001E-3</v>
      </c>
      <c r="J7" s="26">
        <v>9.7000000000000003E-3</v>
      </c>
      <c r="K7" s="26">
        <v>0.86439999999999995</v>
      </c>
      <c r="L7" s="26"/>
      <c r="M7" s="26"/>
      <c r="N7" s="26">
        <v>0</v>
      </c>
      <c r="O7" s="26">
        <v>94.374700000000004</v>
      </c>
      <c r="P7" s="26">
        <v>38.035899999999998</v>
      </c>
      <c r="Q7" s="26">
        <v>40.819600000000001</v>
      </c>
      <c r="R7" s="26">
        <v>0</v>
      </c>
      <c r="S7" s="26">
        <v>0</v>
      </c>
      <c r="T7" s="26">
        <v>0</v>
      </c>
      <c r="U7" s="26">
        <v>0</v>
      </c>
      <c r="V7" s="19" t="s">
        <v>140</v>
      </c>
    </row>
    <row r="8" spans="1:22" x14ac:dyDescent="0.35">
      <c r="A8" s="19" t="s">
        <v>117</v>
      </c>
      <c r="B8" s="25">
        <v>43263.597222222219</v>
      </c>
      <c r="C8" s="26">
        <v>6.9000000000000006E-2</v>
      </c>
      <c r="D8" s="26">
        <v>1.107E-2</v>
      </c>
      <c r="E8" s="26">
        <v>0.49338700000000002</v>
      </c>
      <c r="F8" s="26">
        <v>-1.0070000000000001E-2</v>
      </c>
      <c r="G8" s="26">
        <v>-1.2899999999999999E-3</v>
      </c>
      <c r="H8" s="26">
        <v>-1.925E-2</v>
      </c>
      <c r="I8" s="26">
        <v>2.64E-3</v>
      </c>
      <c r="J8" s="26">
        <v>1.6E-2</v>
      </c>
      <c r="K8" s="26">
        <v>1.787E-2</v>
      </c>
      <c r="L8" s="26"/>
      <c r="M8" s="26"/>
      <c r="N8" s="26">
        <v>0</v>
      </c>
      <c r="O8" s="26">
        <v>66.894000000000005</v>
      </c>
      <c r="P8" s="26">
        <v>34.201799999999999</v>
      </c>
      <c r="Q8" s="26">
        <v>30.208600000000001</v>
      </c>
      <c r="R8" s="26">
        <v>0</v>
      </c>
      <c r="S8" s="26">
        <v>0</v>
      </c>
      <c r="T8" s="26">
        <v>0</v>
      </c>
      <c r="U8" s="26">
        <v>0</v>
      </c>
      <c r="V8" s="19" t="s">
        <v>140</v>
      </c>
    </row>
    <row r="9" spans="1:22" x14ac:dyDescent="0.35">
      <c r="A9" s="19" t="s">
        <v>118</v>
      </c>
      <c r="B9" s="25">
        <v>43273.368055555555</v>
      </c>
      <c r="C9" s="26">
        <v>5.2400000000000002E-2</v>
      </c>
      <c r="D9" s="26">
        <v>1.2670000000000001E-2</v>
      </c>
      <c r="E9" s="26">
        <v>0.475767</v>
      </c>
      <c r="F9" s="26">
        <v>-1.4064E-2</v>
      </c>
      <c r="G9" s="26">
        <v>-1.4059999999999999E-3</v>
      </c>
      <c r="H9" s="26">
        <v>-1.0947999999999999E-2</v>
      </c>
      <c r="I9" s="26">
        <v>1.5740000000000001E-3</v>
      </c>
      <c r="J9" s="26">
        <v>8.3999999999999995E-3</v>
      </c>
      <c r="K9" s="26">
        <v>0.18659999999999999</v>
      </c>
      <c r="L9" s="26"/>
      <c r="M9" s="26"/>
      <c r="N9" s="26">
        <v>0</v>
      </c>
      <c r="O9" s="26">
        <v>79.338899999999995</v>
      </c>
      <c r="P9" s="26">
        <v>45.009300000000003</v>
      </c>
      <c r="Q9" s="26">
        <v>37.956299999999999</v>
      </c>
      <c r="R9" s="26">
        <v>0</v>
      </c>
      <c r="S9" s="26">
        <v>20.285699999999999</v>
      </c>
      <c r="T9" s="26">
        <v>0</v>
      </c>
      <c r="U9" s="26">
        <v>0</v>
      </c>
      <c r="V9" s="19" t="s">
        <v>140</v>
      </c>
    </row>
    <row r="10" spans="1:22" x14ac:dyDescent="0.35">
      <c r="A10" s="19" t="s">
        <v>119</v>
      </c>
      <c r="B10" s="25">
        <v>43280.375</v>
      </c>
      <c r="C10" s="26">
        <v>8.5300000000000001E-2</v>
      </c>
      <c r="D10" s="26">
        <v>1.2449999999999999E-2</v>
      </c>
      <c r="E10" s="26">
        <v>0.55901693731000002</v>
      </c>
      <c r="F10" s="26">
        <v>6.6119999999999998E-3</v>
      </c>
      <c r="G10" s="26">
        <v>2.849E-3</v>
      </c>
      <c r="H10" s="26">
        <v>-1.4267E-2</v>
      </c>
      <c r="I10" s="26">
        <v>2.869E-3</v>
      </c>
      <c r="J10" s="26">
        <v>1.55E-2</v>
      </c>
      <c r="K10" s="27">
        <v>0.3644</v>
      </c>
      <c r="L10" s="26"/>
      <c r="M10" s="26"/>
      <c r="N10" s="26">
        <v>0</v>
      </c>
      <c r="O10" s="26">
        <v>117.143</v>
      </c>
      <c r="P10" s="26">
        <v>32.746899999999997</v>
      </c>
      <c r="Q10" s="26">
        <v>38.6539</v>
      </c>
      <c r="R10" s="26">
        <v>0</v>
      </c>
      <c r="S10" s="26">
        <v>13.0502</v>
      </c>
      <c r="T10" s="26">
        <v>0</v>
      </c>
      <c r="U10" s="26">
        <v>0</v>
      </c>
      <c r="V10" s="19" t="s">
        <v>140</v>
      </c>
    </row>
    <row r="11" spans="1:22" x14ac:dyDescent="0.35">
      <c r="A11" s="19" t="s">
        <v>120</v>
      </c>
      <c r="B11" s="25">
        <v>43283.402777777781</v>
      </c>
      <c r="C11" s="26">
        <v>6.1400000000000003E-2</v>
      </c>
      <c r="D11" s="26">
        <v>1.2619999999999999E-2</v>
      </c>
      <c r="E11" s="26">
        <v>0.54890118618999995</v>
      </c>
      <c r="F11" s="26">
        <v>5.6470000000000001E-3</v>
      </c>
      <c r="G11" s="26">
        <v>1.46E-4</v>
      </c>
      <c r="H11" s="26">
        <v>-1.0779E-2</v>
      </c>
      <c r="I11" s="26">
        <v>1.9589999999999998E-3</v>
      </c>
      <c r="J11" s="26">
        <v>1.5800000000000002E-2</v>
      </c>
      <c r="K11" s="26">
        <v>1.5800000000000002E-2</v>
      </c>
      <c r="L11" s="26"/>
      <c r="M11" s="26"/>
      <c r="N11" s="26">
        <v>0</v>
      </c>
      <c r="O11" s="26">
        <v>0</v>
      </c>
      <c r="P11" s="26">
        <v>0</v>
      </c>
      <c r="Q11" s="26">
        <v>0</v>
      </c>
      <c r="R11" s="26">
        <v>0</v>
      </c>
      <c r="S11" s="26">
        <v>13.2249</v>
      </c>
      <c r="T11" s="26">
        <v>0</v>
      </c>
      <c r="U11" s="26">
        <v>0</v>
      </c>
      <c r="V11" s="19" t="s">
        <v>140</v>
      </c>
    </row>
    <row r="12" spans="1:22" x14ac:dyDescent="0.35">
      <c r="A12" s="19" t="s">
        <v>121</v>
      </c>
      <c r="B12" s="25">
        <v>43290.409722222219</v>
      </c>
      <c r="C12" s="26">
        <v>6.1600000000000002E-2</v>
      </c>
      <c r="D12" s="26">
        <v>1.9579999999999997E-2</v>
      </c>
      <c r="E12" s="26">
        <v>0.5160724017599998</v>
      </c>
      <c r="F12" s="26">
        <v>-6.62E-3</v>
      </c>
      <c r="G12" s="26">
        <v>-1.6000000000000001E-4</v>
      </c>
      <c r="H12" s="26">
        <v>-1.4109999999999999E-2</v>
      </c>
      <c r="I12" s="26">
        <v>2.0200000000000001E-3</v>
      </c>
      <c r="J12" s="26">
        <v>3.09E-2</v>
      </c>
      <c r="K12" s="27">
        <v>0.62250000000000005</v>
      </c>
      <c r="L12" s="26"/>
      <c r="M12" s="26"/>
      <c r="N12" s="26">
        <v>0</v>
      </c>
      <c r="O12" s="26">
        <v>0</v>
      </c>
      <c r="P12" s="26">
        <v>0</v>
      </c>
      <c r="Q12" s="26">
        <v>0</v>
      </c>
      <c r="R12" s="26">
        <v>0</v>
      </c>
      <c r="S12" s="26">
        <v>13.1776</v>
      </c>
      <c r="T12" s="26">
        <v>0</v>
      </c>
      <c r="U12" s="26">
        <v>0</v>
      </c>
      <c r="V12" s="19" t="s">
        <v>140</v>
      </c>
    </row>
    <row r="13" spans="1:22" x14ac:dyDescent="0.35">
      <c r="A13" s="19" t="s">
        <v>122</v>
      </c>
      <c r="B13" s="25">
        <v>43301.375</v>
      </c>
      <c r="C13" s="26">
        <v>0.70157499999999995</v>
      </c>
      <c r="D13" s="26">
        <v>8.8599999999999998E-3</v>
      </c>
      <c r="E13" s="26">
        <v>0.40960000000000002</v>
      </c>
      <c r="F13" s="26">
        <v>4.9000000000000002E-2</v>
      </c>
      <c r="G13" s="26">
        <v>0.01</v>
      </c>
      <c r="H13" s="26">
        <v>0</v>
      </c>
      <c r="I13" s="26">
        <v>7.0000000000000001E-3</v>
      </c>
      <c r="J13" s="26">
        <v>3.8999999999999998E-3</v>
      </c>
      <c r="K13" s="27">
        <v>0.40960000000000002</v>
      </c>
      <c r="L13" s="26"/>
      <c r="M13" s="26"/>
      <c r="N13" s="26">
        <v>0</v>
      </c>
      <c r="O13" s="26">
        <v>0</v>
      </c>
      <c r="P13" s="26">
        <v>0</v>
      </c>
      <c r="Q13" s="26">
        <v>0</v>
      </c>
      <c r="R13" s="26">
        <v>0</v>
      </c>
      <c r="S13" s="26">
        <v>13.378399999999999</v>
      </c>
      <c r="T13" s="26">
        <v>0</v>
      </c>
      <c r="U13" s="26">
        <v>0</v>
      </c>
      <c r="V13" s="19" t="s">
        <v>140</v>
      </c>
    </row>
    <row r="14" spans="1:22" x14ac:dyDescent="0.35">
      <c r="A14" s="19" t="s">
        <v>123</v>
      </c>
      <c r="B14" s="25">
        <v>43311.381944444445</v>
      </c>
      <c r="C14" s="27">
        <v>0.13904854999999999</v>
      </c>
      <c r="D14" s="26">
        <v>3.8090000000000006E-2</v>
      </c>
      <c r="E14" s="27">
        <v>0.77126949779999998</v>
      </c>
      <c r="F14" s="26">
        <v>0.04</v>
      </c>
      <c r="G14" s="26">
        <v>0.01</v>
      </c>
      <c r="H14" s="26">
        <v>0</v>
      </c>
      <c r="I14" s="26">
        <v>0</v>
      </c>
      <c r="J14" s="26">
        <v>3.8999999999999998E-3</v>
      </c>
      <c r="K14" s="27">
        <v>0.26829999999999998</v>
      </c>
      <c r="L14" s="26"/>
      <c r="M14" s="26"/>
      <c r="N14" s="26">
        <v>0</v>
      </c>
      <c r="O14" s="26">
        <v>0</v>
      </c>
      <c r="P14" s="26">
        <v>0</v>
      </c>
      <c r="Q14" s="26">
        <v>0</v>
      </c>
      <c r="R14" s="26">
        <v>0</v>
      </c>
      <c r="S14" s="26">
        <v>0</v>
      </c>
      <c r="T14" s="26">
        <v>0</v>
      </c>
      <c r="U14" s="26">
        <v>0</v>
      </c>
      <c r="V14" s="19" t="s">
        <v>140</v>
      </c>
    </row>
    <row r="15" spans="1:22" x14ac:dyDescent="0.35">
      <c r="A15" s="19" t="s">
        <v>124</v>
      </c>
      <c r="B15" s="25">
        <v>43328.479166666664</v>
      </c>
      <c r="C15" s="26">
        <v>0.148566</v>
      </c>
      <c r="D15" s="26">
        <v>-3.7799999999999999E-3</v>
      </c>
      <c r="E15" s="26">
        <v>0.59259200000000001</v>
      </c>
      <c r="F15" s="26">
        <v>4.4999999999999998E-2</v>
      </c>
      <c r="G15" s="26">
        <v>1.0999999999999999E-2</v>
      </c>
      <c r="H15" s="26">
        <v>0.14099999999999999</v>
      </c>
      <c r="I15" s="26">
        <v>0</v>
      </c>
      <c r="J15" s="26">
        <v>1.8E-3</v>
      </c>
      <c r="K15" s="26">
        <v>0.22750000000000001</v>
      </c>
      <c r="L15" s="26"/>
      <c r="M15" s="26"/>
      <c r="N15" s="26">
        <v>0</v>
      </c>
      <c r="O15" s="26">
        <v>137.27500000000001</v>
      </c>
      <c r="P15" s="26">
        <v>0</v>
      </c>
      <c r="Q15" s="26">
        <v>0</v>
      </c>
      <c r="R15" s="26">
        <v>0</v>
      </c>
      <c r="S15" s="26">
        <v>13.700699999999999</v>
      </c>
      <c r="T15" s="26">
        <v>0</v>
      </c>
      <c r="U15" s="26">
        <v>0</v>
      </c>
      <c r="V15" s="19" t="s">
        <v>140</v>
      </c>
    </row>
    <row r="16" spans="1:22" x14ac:dyDescent="0.35">
      <c r="A16" s="19" t="s">
        <v>124</v>
      </c>
      <c r="B16" s="25">
        <v>43328.482638888891</v>
      </c>
      <c r="C16" s="26">
        <v>0.122</v>
      </c>
      <c r="D16" s="26">
        <v>1.431E-2</v>
      </c>
      <c r="E16" s="26">
        <v>0.63764699999999996</v>
      </c>
      <c r="F16" s="26">
        <v>3.7999999999999999E-2</v>
      </c>
      <c r="G16" s="26">
        <v>0.01</v>
      </c>
      <c r="H16" s="26">
        <v>0</v>
      </c>
      <c r="I16" s="26">
        <v>0</v>
      </c>
      <c r="J16" s="26">
        <v>1.9300000000000001E-2</v>
      </c>
      <c r="K16" s="26">
        <v>0.29320000000000002</v>
      </c>
      <c r="L16" s="26"/>
      <c r="M16" s="26"/>
      <c r="N16" s="26"/>
      <c r="O16" s="26"/>
      <c r="P16" s="26"/>
      <c r="Q16" s="26"/>
      <c r="R16" s="26"/>
      <c r="S16" s="26"/>
      <c r="T16" s="26"/>
      <c r="U16" s="26"/>
      <c r="V16" s="19" t="s">
        <v>140</v>
      </c>
    </row>
    <row r="17" spans="1:22" x14ac:dyDescent="0.35">
      <c r="A17" s="19" t="s">
        <v>125</v>
      </c>
      <c r="B17" s="25">
        <v>43336.409722222219</v>
      </c>
      <c r="C17" s="26">
        <v>3.4099999999999998E-2</v>
      </c>
      <c r="D17" s="26">
        <v>7.9699999999999997E-3</v>
      </c>
      <c r="E17" s="26">
        <v>9.4426999999999997E-2</v>
      </c>
      <c r="F17" s="26">
        <v>4.8000000000000001E-2</v>
      </c>
      <c r="G17" s="26">
        <v>0.01</v>
      </c>
      <c r="H17" s="26">
        <v>0</v>
      </c>
      <c r="I17" s="26">
        <v>0</v>
      </c>
      <c r="J17" s="26">
        <v>2.8199999999999999E-2</v>
      </c>
      <c r="K17" s="26">
        <v>0.28849999999999998</v>
      </c>
      <c r="L17" s="26"/>
      <c r="M17" s="26"/>
      <c r="N17" s="26">
        <v>0</v>
      </c>
      <c r="O17" s="26">
        <v>128.345</v>
      </c>
      <c r="P17" s="26">
        <v>0</v>
      </c>
      <c r="Q17" s="26">
        <v>0</v>
      </c>
      <c r="R17" s="26">
        <v>0</v>
      </c>
      <c r="S17" s="26">
        <v>13.0273</v>
      </c>
      <c r="T17" s="26">
        <v>0</v>
      </c>
      <c r="U17" s="26">
        <v>0</v>
      </c>
      <c r="V17" s="19" t="s">
        <v>140</v>
      </c>
    </row>
    <row r="18" spans="1:22" x14ac:dyDescent="0.35">
      <c r="A18" s="19" t="s">
        <v>126</v>
      </c>
      <c r="B18" s="25">
        <v>43350.4375</v>
      </c>
      <c r="C18" s="26">
        <v>0.15060100000000001</v>
      </c>
      <c r="D18" s="26">
        <v>0.19310999999999998</v>
      </c>
      <c r="E18" s="26">
        <v>0.28497299999999998</v>
      </c>
      <c r="F18" s="26">
        <v>0.17899999999999999</v>
      </c>
      <c r="G18" s="26">
        <v>1.0999999999999999E-2</v>
      </c>
      <c r="H18" s="26">
        <v>8.1000000000000003E-2</v>
      </c>
      <c r="I18" s="26">
        <v>7.0000000000000001E-3</v>
      </c>
      <c r="J18" s="26">
        <v>2.3099999999999999E-2</v>
      </c>
      <c r="K18" s="26">
        <v>0.315</v>
      </c>
      <c r="L18" s="26"/>
      <c r="M18" s="26"/>
      <c r="N18" s="26">
        <v>0</v>
      </c>
      <c r="O18" s="26">
        <v>0</v>
      </c>
      <c r="P18" s="26">
        <v>0</v>
      </c>
      <c r="Q18" s="26">
        <v>0</v>
      </c>
      <c r="R18" s="26">
        <v>0</v>
      </c>
      <c r="S18" s="26">
        <v>0</v>
      </c>
      <c r="T18" s="26">
        <v>0</v>
      </c>
      <c r="U18" s="26">
        <v>0</v>
      </c>
      <c r="V18" s="19" t="s">
        <v>140</v>
      </c>
    </row>
    <row r="19" spans="1:22" x14ac:dyDescent="0.35">
      <c r="A19" s="19" t="s">
        <v>127</v>
      </c>
      <c r="B19" s="25">
        <v>43360.381944444445</v>
      </c>
      <c r="C19" s="26">
        <v>5.0599999999999999E-2</v>
      </c>
      <c r="D19" s="26">
        <v>4.3269999999999996E-2</v>
      </c>
      <c r="E19" s="26">
        <v>0.45565600000000001</v>
      </c>
      <c r="F19" s="26">
        <v>0.16900000000000001</v>
      </c>
      <c r="G19" s="26">
        <v>1.0999999999999999E-2</v>
      </c>
      <c r="H19" s="26">
        <v>9.7000000000000003E-2</v>
      </c>
      <c r="I19" s="26">
        <v>0</v>
      </c>
      <c r="J19" s="26">
        <v>3.3099999999999997E-2</v>
      </c>
      <c r="K19" s="26">
        <v>2.5839999999999998E-2</v>
      </c>
      <c r="L19" s="26"/>
      <c r="M19" s="26"/>
      <c r="N19" s="26">
        <v>0</v>
      </c>
      <c r="O19" s="26">
        <v>126.86199999999999</v>
      </c>
      <c r="P19" s="26">
        <v>74.925200000000004</v>
      </c>
      <c r="Q19" s="26">
        <v>30.807600000000001</v>
      </c>
      <c r="R19" s="26">
        <v>0</v>
      </c>
      <c r="S19" s="26">
        <v>0</v>
      </c>
      <c r="T19" s="26">
        <v>0</v>
      </c>
      <c r="U19" s="26">
        <v>0</v>
      </c>
      <c r="V19" s="19" t="s">
        <v>140</v>
      </c>
    </row>
    <row r="20" spans="1:22" x14ac:dyDescent="0.35">
      <c r="A20" s="19" t="s">
        <v>128</v>
      </c>
      <c r="B20" s="25">
        <v>43251.440972222219</v>
      </c>
      <c r="C20" s="26">
        <v>0.16300000000000001</v>
      </c>
      <c r="D20" s="26">
        <v>0.19001000000000001</v>
      </c>
      <c r="E20" s="26">
        <v>0.52111799999999997</v>
      </c>
      <c r="F20" s="26">
        <v>5.9549999999999999E-2</v>
      </c>
      <c r="G20" s="26">
        <v>1.035E-2</v>
      </c>
      <c r="H20" s="26">
        <v>-3.7599999999999999E-3</v>
      </c>
      <c r="I20" s="26">
        <v>1.635E-2</v>
      </c>
      <c r="J20" s="26">
        <v>4.5699999999999998E-2</v>
      </c>
      <c r="K20" s="26">
        <v>0.65949999999999998</v>
      </c>
      <c r="L20" s="26"/>
      <c r="M20" s="26"/>
      <c r="N20" s="26">
        <v>0</v>
      </c>
      <c r="O20" s="26">
        <v>118.43300000000001</v>
      </c>
      <c r="P20" s="26">
        <v>43.868099999999998</v>
      </c>
      <c r="Q20" s="26">
        <v>57.490900000000003</v>
      </c>
      <c r="R20" s="26">
        <v>0</v>
      </c>
      <c r="S20" s="26">
        <v>36.032400000000003</v>
      </c>
      <c r="T20" s="26">
        <v>0</v>
      </c>
      <c r="U20" s="26">
        <v>13.5266</v>
      </c>
      <c r="V20" s="19" t="s">
        <v>141</v>
      </c>
    </row>
    <row r="21" spans="1:22" x14ac:dyDescent="0.35">
      <c r="A21" s="19" t="s">
        <v>129</v>
      </c>
      <c r="B21" s="25">
        <v>43263.600694444445</v>
      </c>
      <c r="C21" s="26">
        <v>0.13500000000000001</v>
      </c>
      <c r="D21" s="26">
        <v>3.3090000000000001E-2</v>
      </c>
      <c r="E21" s="26">
        <v>0.57926900000000003</v>
      </c>
      <c r="F21" s="26">
        <v>6.62E-3</v>
      </c>
      <c r="G21" s="26">
        <v>3.3700000000000002E-3</v>
      </c>
      <c r="H21" s="26">
        <v>-9.0399999999999994E-3</v>
      </c>
      <c r="I21" s="26">
        <v>7.45E-3</v>
      </c>
      <c r="J21" s="26">
        <v>1.6899999999999998E-2</v>
      </c>
      <c r="K21" s="26">
        <v>0.20810000000000001</v>
      </c>
      <c r="L21" s="26"/>
      <c r="M21" s="26"/>
      <c r="N21" s="26">
        <v>0</v>
      </c>
      <c r="O21" s="26">
        <v>56.859699999999997</v>
      </c>
      <c r="P21" s="26">
        <v>34.3369</v>
      </c>
      <c r="Q21" s="26">
        <v>36.704500000000003</v>
      </c>
      <c r="R21" s="26">
        <v>0</v>
      </c>
      <c r="S21" s="26">
        <v>22.274999999999999</v>
      </c>
      <c r="T21" s="26">
        <v>0</v>
      </c>
      <c r="U21" s="26">
        <v>8.2174999999999994</v>
      </c>
      <c r="V21" s="19" t="s">
        <v>141</v>
      </c>
    </row>
    <row r="22" spans="1:22" x14ac:dyDescent="0.35">
      <c r="A22" s="19" t="s">
        <v>130</v>
      </c>
      <c r="B22" s="25">
        <v>43273.375</v>
      </c>
      <c r="C22" s="26">
        <v>5.96E-2</v>
      </c>
      <c r="D22" s="26">
        <v>4.4729999999999999E-2</v>
      </c>
      <c r="E22" s="26">
        <v>0.57167100000000004</v>
      </c>
      <c r="F22" s="26">
        <v>-8.8090000000000009E-3</v>
      </c>
      <c r="G22" s="26">
        <v>3.081E-3</v>
      </c>
      <c r="H22" s="26">
        <v>-1.9026999999999999E-2</v>
      </c>
      <c r="I22" s="26">
        <v>2.2463E-2</v>
      </c>
      <c r="J22" s="26">
        <v>1.9099999999999999E-2</v>
      </c>
      <c r="K22" s="26">
        <v>0.191</v>
      </c>
      <c r="L22" s="26"/>
      <c r="M22" s="26"/>
      <c r="N22" s="26">
        <v>0</v>
      </c>
      <c r="O22" s="26">
        <v>85.027100000000004</v>
      </c>
      <c r="P22" s="26">
        <v>48.5929</v>
      </c>
      <c r="Q22" s="26">
        <v>51.995100000000001</v>
      </c>
      <c r="R22" s="26">
        <v>0</v>
      </c>
      <c r="S22" s="26">
        <v>22.925799999999999</v>
      </c>
      <c r="T22" s="26">
        <v>0</v>
      </c>
      <c r="U22" s="26">
        <v>8.2632999999999992</v>
      </c>
      <c r="V22" s="19" t="s">
        <v>141</v>
      </c>
    </row>
    <row r="23" spans="1:22" x14ac:dyDescent="0.35">
      <c r="A23" s="19" t="s">
        <v>131</v>
      </c>
      <c r="B23" s="25">
        <v>43280.381944444445</v>
      </c>
      <c r="C23" s="26">
        <v>0.317</v>
      </c>
      <c r="D23" s="26">
        <v>0.39418999999999998</v>
      </c>
      <c r="E23" s="26">
        <v>0.60969899999999999</v>
      </c>
      <c r="F23" s="26">
        <v>7.0220000000000005E-2</v>
      </c>
      <c r="G23" s="26">
        <v>1.3082999999999999E-2</v>
      </c>
      <c r="H23" s="26">
        <v>-7.4159999999999998E-3</v>
      </c>
      <c r="I23" s="26">
        <v>1.5703999999999999E-2</v>
      </c>
      <c r="J23" s="26">
        <v>0.14299999999999999</v>
      </c>
      <c r="K23" s="27">
        <v>0.67259999999999998</v>
      </c>
      <c r="L23" s="26"/>
      <c r="M23" s="26"/>
      <c r="N23" s="26">
        <v>0</v>
      </c>
      <c r="O23" s="26">
        <v>0</v>
      </c>
      <c r="P23" s="26">
        <v>0</v>
      </c>
      <c r="Q23" s="26">
        <v>0</v>
      </c>
      <c r="R23" s="26">
        <v>0</v>
      </c>
      <c r="S23" s="26">
        <v>31.433399999999999</v>
      </c>
      <c r="T23" s="26">
        <v>0</v>
      </c>
      <c r="U23" s="26">
        <v>0</v>
      </c>
      <c r="V23" s="19" t="s">
        <v>141</v>
      </c>
    </row>
    <row r="24" spans="1:22" x14ac:dyDescent="0.35">
      <c r="A24" s="19" t="s">
        <v>132</v>
      </c>
      <c r="B24" s="25">
        <v>43283.40625</v>
      </c>
      <c r="C24" s="26">
        <v>0.108</v>
      </c>
      <c r="D24" s="26">
        <v>4.6510000000000003E-2</v>
      </c>
      <c r="E24" s="26">
        <v>0.57167100000000004</v>
      </c>
      <c r="F24" s="26">
        <v>1.4952E-2</v>
      </c>
      <c r="G24" s="26">
        <v>3.4510000000000001E-3</v>
      </c>
      <c r="H24" s="26">
        <v>-1.6315E-2</v>
      </c>
      <c r="I24" s="26">
        <v>4.261E-3</v>
      </c>
      <c r="J24" s="26">
        <v>1.46E-2</v>
      </c>
      <c r="K24" s="27">
        <v>0.58450000000000002</v>
      </c>
      <c r="L24" s="26"/>
      <c r="M24" s="26"/>
      <c r="N24" s="26">
        <v>0</v>
      </c>
      <c r="O24" s="26">
        <v>0</v>
      </c>
      <c r="P24" s="26">
        <v>0</v>
      </c>
      <c r="Q24" s="26">
        <v>0</v>
      </c>
      <c r="R24" s="26">
        <v>0</v>
      </c>
      <c r="S24" s="26">
        <v>16.105</v>
      </c>
      <c r="T24" s="26">
        <v>0</v>
      </c>
      <c r="U24" s="26">
        <v>0</v>
      </c>
      <c r="V24" s="19" t="s">
        <v>141</v>
      </c>
    </row>
    <row r="25" spans="1:22" x14ac:dyDescent="0.35">
      <c r="A25" s="19" t="s">
        <v>133</v>
      </c>
      <c r="B25" s="25">
        <v>43290.413194444445</v>
      </c>
      <c r="C25" s="26">
        <v>0.11</v>
      </c>
      <c r="D25" s="26">
        <v>0.12313</v>
      </c>
      <c r="E25" s="26">
        <v>0.48331600000000002</v>
      </c>
      <c r="F25" s="26">
        <v>0.11022999999999999</v>
      </c>
      <c r="G25" s="26">
        <v>1.4959999999999999E-2</v>
      </c>
      <c r="H25" s="26">
        <v>-1.4670000000000001E-2</v>
      </c>
      <c r="I25" s="26">
        <v>1.294E-2</v>
      </c>
      <c r="J25" s="26">
        <v>2.3800000000000002E-2</v>
      </c>
      <c r="K25" s="26">
        <v>0.8165</v>
      </c>
      <c r="L25" s="26"/>
      <c r="M25" s="26"/>
      <c r="N25" s="26">
        <v>0</v>
      </c>
      <c r="O25" s="26">
        <v>0</v>
      </c>
      <c r="P25" s="26">
        <v>0</v>
      </c>
      <c r="Q25" s="26">
        <v>0</v>
      </c>
      <c r="R25" s="26">
        <v>0</v>
      </c>
      <c r="S25" s="26">
        <v>26.592199999999998</v>
      </c>
      <c r="T25" s="26">
        <v>0</v>
      </c>
      <c r="U25" s="26">
        <v>0</v>
      </c>
      <c r="V25" s="19" t="s">
        <v>141</v>
      </c>
    </row>
    <row r="26" spans="1:22" x14ac:dyDescent="0.35">
      <c r="A26" s="19" t="s">
        <v>134</v>
      </c>
      <c r="B26" s="25">
        <v>43301.381944444445</v>
      </c>
      <c r="C26" s="26">
        <v>0.196271</v>
      </c>
      <c r="D26" s="26">
        <v>2.7640000000000001E-2</v>
      </c>
      <c r="E26" s="26">
        <v>0.56132700000000002</v>
      </c>
      <c r="F26" s="26">
        <v>5.1999999999999998E-2</v>
      </c>
      <c r="G26" s="26">
        <v>1.2999999999999999E-2</v>
      </c>
      <c r="H26" s="26">
        <v>9.0999999999999998E-2</v>
      </c>
      <c r="I26" s="26">
        <v>1.2999999999999999E-2</v>
      </c>
      <c r="J26" s="26">
        <v>1.6500000000000001E-2</v>
      </c>
      <c r="K26" s="26">
        <v>0.34860000000000002</v>
      </c>
      <c r="L26" s="26"/>
      <c r="M26" s="26"/>
      <c r="N26" s="26">
        <v>0</v>
      </c>
      <c r="O26" s="26">
        <v>0</v>
      </c>
      <c r="P26" s="26">
        <v>0</v>
      </c>
      <c r="Q26" s="26">
        <v>0</v>
      </c>
      <c r="R26" s="26">
        <v>0</v>
      </c>
      <c r="S26" s="26">
        <v>14.642799999999999</v>
      </c>
      <c r="T26" s="26">
        <v>0</v>
      </c>
      <c r="U26" s="26">
        <v>0</v>
      </c>
      <c r="V26" s="19" t="s">
        <v>141</v>
      </c>
    </row>
    <row r="27" spans="1:22" x14ac:dyDescent="0.35">
      <c r="A27" s="19" t="s">
        <v>135</v>
      </c>
      <c r="B27" s="25">
        <v>43311.385416666664</v>
      </c>
      <c r="C27" s="26">
        <v>0.19115499999999999</v>
      </c>
      <c r="D27" s="26">
        <v>0.13730000000000001</v>
      </c>
      <c r="E27" s="26">
        <v>0.75193900000000002</v>
      </c>
      <c r="F27" s="26">
        <v>8.5000000000000006E-2</v>
      </c>
      <c r="G27" s="26">
        <v>1.9E-2</v>
      </c>
      <c r="H27" s="26">
        <v>0.10299999999999999</v>
      </c>
      <c r="I27" s="26">
        <v>2.5999999999999999E-2</v>
      </c>
      <c r="J27" s="26">
        <v>5.6000000000000001E-2</v>
      </c>
      <c r="K27" s="26">
        <v>0.37459999999999999</v>
      </c>
      <c r="L27" s="26"/>
      <c r="M27" s="26"/>
      <c r="N27" s="26">
        <v>0</v>
      </c>
      <c r="O27" s="26">
        <v>0</v>
      </c>
      <c r="P27" s="26">
        <v>0</v>
      </c>
      <c r="Q27" s="26">
        <v>0</v>
      </c>
      <c r="R27" s="26">
        <v>0</v>
      </c>
      <c r="S27" s="26">
        <v>14.794600000000001</v>
      </c>
      <c r="T27" s="26">
        <v>0</v>
      </c>
      <c r="U27" s="26">
        <v>0</v>
      </c>
      <c r="V27" s="19" t="s">
        <v>141</v>
      </c>
    </row>
    <row r="28" spans="1:22" x14ac:dyDescent="0.35">
      <c r="A28" s="19" t="s">
        <v>136</v>
      </c>
      <c r="B28" s="25">
        <v>43328.482638888891</v>
      </c>
      <c r="C28" s="26">
        <v>0.14698</v>
      </c>
      <c r="D28" s="26">
        <v>3.0339999999999999E-2</v>
      </c>
      <c r="E28" s="26">
        <v>0.45539000000000002</v>
      </c>
      <c r="F28" s="26">
        <v>5.2999999999999999E-2</v>
      </c>
      <c r="G28" s="26">
        <v>1.2999999999999999E-2</v>
      </c>
      <c r="H28" s="26">
        <v>0.151</v>
      </c>
      <c r="I28" s="26">
        <v>0</v>
      </c>
      <c r="J28" s="26">
        <v>1.11E-2</v>
      </c>
      <c r="K28" s="26">
        <v>0.12540000000000001</v>
      </c>
      <c r="L28" s="26"/>
      <c r="M28" s="26"/>
      <c r="N28" s="26">
        <v>0</v>
      </c>
      <c r="O28" s="26">
        <v>0</v>
      </c>
      <c r="P28" s="26">
        <v>48.738500000000002</v>
      </c>
      <c r="Q28" s="26">
        <v>0</v>
      </c>
      <c r="R28" s="26">
        <v>0</v>
      </c>
      <c r="S28" s="26">
        <v>14.4339</v>
      </c>
      <c r="T28" s="26">
        <v>0</v>
      </c>
      <c r="U28" s="26">
        <v>0</v>
      </c>
      <c r="V28" s="19" t="s">
        <v>141</v>
      </c>
    </row>
    <row r="29" spans="1:22" x14ac:dyDescent="0.35">
      <c r="A29" s="19" t="s">
        <v>137</v>
      </c>
      <c r="B29" s="25">
        <v>43336.409722222219</v>
      </c>
      <c r="C29" s="26">
        <v>0.214</v>
      </c>
      <c r="D29" s="26">
        <v>0.33084999999999998</v>
      </c>
      <c r="E29" s="26">
        <v>7.4824699999999994E-2</v>
      </c>
      <c r="F29" s="26">
        <v>0.55400000000000005</v>
      </c>
      <c r="G29" s="26">
        <v>0.128</v>
      </c>
      <c r="H29" s="26">
        <v>8.6999999999999994E-2</v>
      </c>
      <c r="I29" s="26">
        <v>5.7000000000000002E-2</v>
      </c>
      <c r="J29" s="26">
        <v>4.9299999999999997E-2</v>
      </c>
      <c r="K29" s="26">
        <v>0.98980000000000001</v>
      </c>
      <c r="L29" s="26"/>
      <c r="M29" s="26"/>
      <c r="N29" s="26">
        <v>0</v>
      </c>
      <c r="O29" s="26">
        <v>141.059</v>
      </c>
      <c r="P29" s="26">
        <v>0</v>
      </c>
      <c r="Q29" s="26">
        <v>0</v>
      </c>
      <c r="R29" s="26">
        <v>0</v>
      </c>
      <c r="S29" s="26">
        <v>58.262599999999999</v>
      </c>
      <c r="T29" s="26">
        <v>0</v>
      </c>
      <c r="U29" s="26">
        <v>0</v>
      </c>
      <c r="V29" s="19" t="s">
        <v>141</v>
      </c>
    </row>
    <row r="30" spans="1:22" x14ac:dyDescent="0.35">
      <c r="A30" s="19" t="s">
        <v>138</v>
      </c>
      <c r="B30" s="25">
        <v>43350.440972222219</v>
      </c>
      <c r="C30" s="26">
        <v>0.15601100000000001</v>
      </c>
      <c r="D30" s="26">
        <v>8.4599999999999995E-2</v>
      </c>
      <c r="E30" s="26">
        <v>0.174763</v>
      </c>
      <c r="F30" s="26">
        <v>0.247</v>
      </c>
      <c r="G30" s="26">
        <v>1.9E-2</v>
      </c>
      <c r="H30" s="26">
        <v>0</v>
      </c>
      <c r="I30" s="26">
        <v>8.2000000000000003E-2</v>
      </c>
      <c r="J30" s="26">
        <v>5.5500000000000001E-2</v>
      </c>
      <c r="K30" s="26">
        <v>0.58830000000000005</v>
      </c>
      <c r="L30" s="26"/>
      <c r="M30" s="26"/>
      <c r="N30" s="26">
        <v>0</v>
      </c>
      <c r="O30" s="26">
        <v>0</v>
      </c>
      <c r="P30" s="26">
        <v>0</v>
      </c>
      <c r="Q30" s="26">
        <v>0</v>
      </c>
      <c r="R30" s="26">
        <v>0</v>
      </c>
      <c r="S30" s="26">
        <v>0</v>
      </c>
      <c r="T30" s="26">
        <v>0</v>
      </c>
      <c r="U30" s="26">
        <v>0</v>
      </c>
      <c r="V30" s="19" t="s">
        <v>141</v>
      </c>
    </row>
    <row r="31" spans="1:22" x14ac:dyDescent="0.35">
      <c r="A31" s="19" t="s">
        <v>139</v>
      </c>
      <c r="B31" s="25">
        <v>43360.385416666664</v>
      </c>
      <c r="C31" s="26">
        <v>7.7299999999999994E-2</v>
      </c>
      <c r="D31" s="26">
        <v>9.7879999999999995E-2</v>
      </c>
      <c r="E31" s="26">
        <v>0.44812099999999999</v>
      </c>
      <c r="F31" s="26">
        <v>0.20499999999999999</v>
      </c>
      <c r="G31" s="26">
        <v>1.2999999999999999E-2</v>
      </c>
      <c r="H31" s="26">
        <v>0</v>
      </c>
      <c r="I31" s="26">
        <v>1.4E-2</v>
      </c>
      <c r="J31" s="26">
        <v>5.3800000000000001E-2</v>
      </c>
      <c r="K31" s="26">
        <v>9.307E-2</v>
      </c>
      <c r="L31" s="26"/>
      <c r="M31" s="26"/>
      <c r="N31" s="26">
        <v>0</v>
      </c>
      <c r="O31" s="26">
        <v>0</v>
      </c>
      <c r="P31" s="26">
        <v>0</v>
      </c>
      <c r="Q31" s="26">
        <v>0</v>
      </c>
      <c r="R31" s="26">
        <v>0</v>
      </c>
      <c r="S31" s="26">
        <v>13.4861</v>
      </c>
      <c r="T31" s="26">
        <v>0</v>
      </c>
      <c r="U31" s="26">
        <v>0</v>
      </c>
      <c r="V31" s="19" t="s">
        <v>141</v>
      </c>
    </row>
    <row r="32" spans="1:22" x14ac:dyDescent="0.35">
      <c r="C32" s="26"/>
      <c r="D32" s="26"/>
      <c r="E32" s="26"/>
      <c r="F32" s="26"/>
      <c r="G32" s="26"/>
      <c r="H32" s="26"/>
      <c r="I32" s="26"/>
      <c r="J32" s="26"/>
      <c r="K32" s="26"/>
      <c r="L32" s="26"/>
      <c r="M32" s="26"/>
      <c r="N32" s="26"/>
      <c r="O32" s="26"/>
      <c r="P32" s="26"/>
      <c r="Q32" s="26"/>
      <c r="R32" s="26"/>
      <c r="S32" s="26"/>
      <c r="T32" s="26"/>
      <c r="U32" s="26"/>
    </row>
  </sheetData>
  <hyperlinks>
    <hyperlink ref="A2" r:id="rId1" display="www.adirondacklakessurvey.org"/>
  </hyperlink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85" zoomScaleNormal="85" workbookViewId="0">
      <selection activeCell="E7" sqref="E7"/>
    </sheetView>
  </sheetViews>
  <sheetFormatPr defaultRowHeight="14.5" x14ac:dyDescent="0.35"/>
  <cols>
    <col min="1" max="1" width="13.6328125" customWidth="1"/>
  </cols>
  <sheetData>
    <row r="1" spans="1:16" ht="15.5" x14ac:dyDescent="0.35">
      <c r="A1" s="1" t="s">
        <v>101</v>
      </c>
    </row>
    <row r="2" spans="1:16" x14ac:dyDescent="0.35">
      <c r="A2" s="2" t="s">
        <v>102</v>
      </c>
    </row>
    <row r="3" spans="1:16" x14ac:dyDescent="0.35">
      <c r="A3" s="2"/>
    </row>
    <row r="4" spans="1:16" ht="15.5" x14ac:dyDescent="0.35">
      <c r="A4" s="4" t="s">
        <v>105</v>
      </c>
    </row>
    <row r="5" spans="1:16" x14ac:dyDescent="0.35">
      <c r="A5" s="5" t="s">
        <v>115</v>
      </c>
    </row>
    <row r="7" spans="1:16" ht="14.5" customHeight="1" x14ac:dyDescent="0.35">
      <c r="A7" s="11" t="s">
        <v>56</v>
      </c>
      <c r="B7" s="11" t="s">
        <v>57</v>
      </c>
      <c r="C7" s="11" t="s">
        <v>58</v>
      </c>
      <c r="D7" s="11" t="s">
        <v>59</v>
      </c>
      <c r="E7" s="11" t="s">
        <v>60</v>
      </c>
      <c r="F7" s="11" t="s">
        <v>61</v>
      </c>
      <c r="G7" s="11" t="s">
        <v>62</v>
      </c>
      <c r="I7" s="31" t="s">
        <v>159</v>
      </c>
      <c r="J7" s="31"/>
      <c r="K7" s="31"/>
      <c r="L7" s="31"/>
      <c r="M7" s="31"/>
      <c r="N7" s="31"/>
      <c r="O7" s="31"/>
      <c r="P7" s="30"/>
    </row>
    <row r="8" spans="1:16" x14ac:dyDescent="0.35">
      <c r="A8" s="11" t="s">
        <v>63</v>
      </c>
      <c r="B8" s="12"/>
      <c r="C8">
        <f>COUNT('2018 INVALID'!A7:A1048576)+COUNT(Table_Query_from_chem3[LABNO])</f>
        <v>101</v>
      </c>
      <c r="I8" s="31"/>
      <c r="J8" s="31"/>
      <c r="K8" s="31"/>
      <c r="L8" s="31"/>
      <c r="M8" s="31"/>
      <c r="N8" s="31"/>
      <c r="O8" s="31"/>
      <c r="P8" s="30"/>
    </row>
    <row r="9" spans="1:16" x14ac:dyDescent="0.35">
      <c r="A9" s="11" t="s">
        <v>64</v>
      </c>
      <c r="B9" s="12" t="s">
        <v>65</v>
      </c>
      <c r="C9" s="16">
        <f>COUNT('2018 INVALID'!E$7:E$200)+COUNT('2018 VALID'!E$7:E$200)</f>
        <v>94</v>
      </c>
      <c r="D9" s="16">
        <f>MIN('2018 INVALID'!E$7:E$31,'2018 VALID'!E$7:E$200)</f>
        <v>63</v>
      </c>
      <c r="E9" s="16">
        <f>MAX('2018 INVALID'!E$7:E$31,'2018 VALID'!E$7:E$200)</f>
        <v>9463</v>
      </c>
      <c r="F9" s="16">
        <f>AVERAGE('2018 INVALID'!E$7:E$31,'2018 VALID'!E$7:E$200)</f>
        <v>1795.1355932203389</v>
      </c>
      <c r="G9" s="16">
        <f>STDEV('2018 INVALID'!E$7:E$31,'2018 VALID'!E$7:E$200)</f>
        <v>1886.8158404519095</v>
      </c>
      <c r="I9" s="31"/>
      <c r="J9" s="31"/>
      <c r="K9" s="31"/>
      <c r="L9" s="31"/>
      <c r="M9" s="31"/>
      <c r="N9" s="31"/>
      <c r="O9" s="31"/>
      <c r="P9" s="30"/>
    </row>
    <row r="10" spans="1:16" ht="16.5" x14ac:dyDescent="0.35">
      <c r="A10" s="11" t="s">
        <v>66</v>
      </c>
      <c r="B10" s="12" t="s">
        <v>67</v>
      </c>
      <c r="C10" s="16">
        <f>COUNT('2018 INVALID'!F$7:F$200)+COUNT('2018 VALID'!F$7:F$200)</f>
        <v>100</v>
      </c>
      <c r="D10" s="10">
        <f>MIN('2018 INVALID'!F$7:F$31,'2018 VALID'!F$7:F$200)</f>
        <v>0.16089700000000001</v>
      </c>
      <c r="E10" s="10">
        <f>MAX('2018 INVALID'!F$7:F$31,'2018 VALID'!F$7:F$200)</f>
        <v>0.87658499999999995</v>
      </c>
      <c r="F10" s="10">
        <f>AVERAGE('2018 INVALID'!F$7:F$31,'2018 VALID'!F$7:F$200)</f>
        <v>0.49547433870967744</v>
      </c>
      <c r="G10" s="10">
        <f>STDEV('2018 INVALID'!F$7:F$31,'2018 VALID'!F$7:F$200)</f>
        <v>0.19173824613924975</v>
      </c>
      <c r="I10" s="31"/>
      <c r="J10" s="31"/>
      <c r="K10" s="31"/>
      <c r="L10" s="31"/>
      <c r="M10" s="31"/>
      <c r="N10" s="31"/>
      <c r="O10" s="31"/>
      <c r="P10" s="30"/>
    </row>
    <row r="11" spans="1:16" ht="16.5" x14ac:dyDescent="0.35">
      <c r="A11" s="11" t="s">
        <v>2</v>
      </c>
      <c r="B11" s="12" t="s">
        <v>68</v>
      </c>
      <c r="C11" s="16">
        <f>COUNT('2018 INVALID'!AH$7:AH$200)+COUNT('2018 VALID'!AH$7:AH$200)</f>
        <v>100</v>
      </c>
      <c r="D11" s="15">
        <f>MIN('2018 INVALID'!AH$7:AH$31,'2018 VALID'!AH$7:AH$200)</f>
        <v>1.72221</v>
      </c>
      <c r="E11" s="15">
        <f>MAX('2018 INVALID'!AH$7:AH$31,'2018 VALID'!AH$7:AH$200)</f>
        <v>316.80200000000002</v>
      </c>
      <c r="F11" s="15">
        <f>AVERAGE('2018 INVALID'!AH$7:AH$31,'2018 VALID'!AH$7:AH$200)</f>
        <v>50.436858548387093</v>
      </c>
      <c r="G11" s="15">
        <f>STDEV('2018 INVALID'!AH$7:AH$31,'2018 VALID'!AH$7:AH$200)</f>
        <v>59.976969698888468</v>
      </c>
      <c r="I11" s="31"/>
      <c r="J11" s="31"/>
      <c r="K11" s="31"/>
      <c r="L11" s="31"/>
      <c r="M11" s="31"/>
      <c r="N11" s="31"/>
      <c r="O11" s="31"/>
      <c r="P11" s="30"/>
    </row>
    <row r="12" spans="1:16" ht="16.5" x14ac:dyDescent="0.35">
      <c r="A12" s="11" t="s">
        <v>3</v>
      </c>
      <c r="B12" s="12" t="s">
        <v>68</v>
      </c>
      <c r="C12" s="16">
        <f>COUNT('2018 INVALID'!AK$7:AK$200)+COUNT('2018 VALID'!AK$7:AK$200)</f>
        <v>95</v>
      </c>
      <c r="D12" s="15">
        <f>MIN('2018 INVALID'!AK$7:AK$31,'2018 VALID'!AK$7:AK$200)</f>
        <v>1.62148</v>
      </c>
      <c r="E12" s="15">
        <f>MAX('2018 INVALID'!AK$7:AK$31,'2018 VALID'!AK$7:AK$200)</f>
        <v>475.01900000000001</v>
      </c>
      <c r="F12" s="15">
        <f>AVERAGE('2018 INVALID'!AK$7:AK$31,'2018 VALID'!AK$7:AK$200)</f>
        <v>53.894050967741933</v>
      </c>
      <c r="G12" s="15">
        <f>STDEV('2018 INVALID'!AK$7:AK$31,'2018 VALID'!AK$7:AK$200)</f>
        <v>86.900364689636234</v>
      </c>
      <c r="I12" s="31"/>
      <c r="J12" s="31"/>
      <c r="K12" s="31"/>
      <c r="L12" s="31"/>
      <c r="M12" s="31"/>
      <c r="N12" s="31"/>
      <c r="O12" s="31"/>
      <c r="P12" s="30"/>
    </row>
    <row r="13" spans="1:16" ht="16.5" x14ac:dyDescent="0.35">
      <c r="A13" s="11" t="s">
        <v>69</v>
      </c>
      <c r="B13" s="12" t="s">
        <v>68</v>
      </c>
      <c r="C13" s="16">
        <f>COUNT('2018 INVALID'!AN$7:AN$200)+COUNT('2018 VALID'!AN$7:AN$200)</f>
        <v>100</v>
      </c>
      <c r="D13" s="15">
        <f>MIN('2018 INVALID'!AN$7:AN$31,'2018 VALID'!AN$7:AN$200)</f>
        <v>0.94221500000000002</v>
      </c>
      <c r="E13" s="15">
        <f>MAX('2018 INVALID'!AN$7:AN$31,'2018 VALID'!AN$7:AN$200)</f>
        <v>57.390500000000003</v>
      </c>
      <c r="F13" s="15">
        <f>AVERAGE('2018 INVALID'!AN$7:AN$31,'2018 VALID'!AN$7:AN$200)</f>
        <v>22.21956846774194</v>
      </c>
      <c r="G13" s="15">
        <f>STDEV('2018 INVALID'!AN$7:AN$31,'2018 VALID'!AN$7:AN$200)</f>
        <v>11.632723611466986</v>
      </c>
      <c r="I13" s="30"/>
      <c r="J13" s="30"/>
      <c r="K13" s="30"/>
      <c r="L13" s="30"/>
      <c r="M13" s="30"/>
      <c r="N13" s="30"/>
      <c r="O13" s="30"/>
      <c r="P13" s="30"/>
    </row>
    <row r="14" spans="1:16" ht="16.5" x14ac:dyDescent="0.35">
      <c r="A14" s="11" t="s">
        <v>70</v>
      </c>
      <c r="B14" s="12" t="s">
        <v>68</v>
      </c>
      <c r="C14" s="16">
        <f>COUNT('2018 INVALID'!S$7:S$200)+COUNT('2018 VALID'!S$7:S$200)</f>
        <v>101</v>
      </c>
      <c r="D14" s="15">
        <f>MIN('2018 INVALID'!S$7:S$31,'2018 VALID'!S$7:S$200)</f>
        <v>-0.26747799999999999</v>
      </c>
      <c r="E14" s="15">
        <f>MAX('2018 INVALID'!S$7:S$31,'2018 VALID'!S$7:S$200)</f>
        <v>139.578</v>
      </c>
      <c r="F14" s="15">
        <f>AVERAGE('2018 INVALID'!S$7:S$31,'2018 VALID'!S$7:S$200)</f>
        <v>25.607764940322586</v>
      </c>
      <c r="G14" s="15">
        <f>STDEV('2018 INVALID'!S$7:S$31,'2018 VALID'!S$7:S$200)</f>
        <v>32.896649426049734</v>
      </c>
      <c r="I14" s="30"/>
      <c r="J14" s="30"/>
      <c r="K14" s="30"/>
      <c r="L14" s="30"/>
      <c r="M14" s="30"/>
      <c r="N14" s="30"/>
      <c r="O14" s="30"/>
      <c r="P14" s="30"/>
    </row>
    <row r="15" spans="1:16" ht="16.5" x14ac:dyDescent="0.35">
      <c r="A15" s="11" t="s">
        <v>71</v>
      </c>
      <c r="B15" s="12" t="s">
        <v>68</v>
      </c>
      <c r="C15" s="16">
        <f>COUNT('2018 INVALID'!V$7:V$200)+COUNT('2018 VALID'!V$7:V$200)</f>
        <v>101</v>
      </c>
      <c r="D15" s="15">
        <f>MIN('2018 INVALID'!V$7:V$31,'2018 VALID'!V$7:V$200)</f>
        <v>-8.2287599999999999E-3</v>
      </c>
      <c r="E15" s="15">
        <f>MAX('2018 INVALID'!V$7:V$31,'2018 VALID'!V$7:V$200)</f>
        <v>33.197000000000003</v>
      </c>
      <c r="F15" s="15">
        <f>AVERAGE('2018 INVALID'!V$7:V$31,'2018 VALID'!V$7:V$200)</f>
        <v>6.2284404651612926</v>
      </c>
      <c r="G15" s="15">
        <f>STDEV('2018 INVALID'!V$7:V$31,'2018 VALID'!V$7:V$200)</f>
        <v>7.3464981319322193</v>
      </c>
      <c r="I15" s="30"/>
      <c r="J15" s="30"/>
      <c r="K15" s="30"/>
      <c r="L15" s="30"/>
      <c r="M15" s="30"/>
      <c r="N15" s="30"/>
      <c r="O15" s="30"/>
      <c r="P15" s="30"/>
    </row>
    <row r="16" spans="1:16" ht="16.5" x14ac:dyDescent="0.35">
      <c r="A16" s="11" t="s">
        <v>72</v>
      </c>
      <c r="B16" s="12" t="s">
        <v>68</v>
      </c>
      <c r="C16" s="16">
        <f>COUNT('2018 INVALID'!Y$7:Y$200)+COUNT('2018 VALID'!Y$7:Y$200)</f>
        <v>101</v>
      </c>
      <c r="D16" s="15">
        <f>MIN('2018 INVALID'!Y$7:Y$31,'2018 VALID'!Y$7:Y$200)</f>
        <v>-0.88387000000000004</v>
      </c>
      <c r="E16" s="15">
        <f>MAX('2018 INVALID'!Y$7:Y$31,'2018 VALID'!Y$7:Y$200)</f>
        <v>52.110100000000003</v>
      </c>
      <c r="F16" s="15">
        <f>AVERAGE('2018 INVALID'!Y$7:Y$31,'2018 VALID'!Y$7:Y$200)</f>
        <v>4.0209519080645162</v>
      </c>
      <c r="G16" s="15">
        <f>STDEV('2018 INVALID'!Y$7:Y$31,'2018 VALID'!Y$7:Y$200)</f>
        <v>8.9213340067188778</v>
      </c>
    </row>
    <row r="17" spans="1:7" ht="16.5" x14ac:dyDescent="0.35">
      <c r="A17" s="11" t="s">
        <v>4</v>
      </c>
      <c r="B17" s="12" t="s">
        <v>68</v>
      </c>
      <c r="C17" s="16">
        <f>COUNT('2018 INVALID'!AB$7:AB$200)+COUNT('2018 VALID'!AB$7:AB$200)</f>
        <v>101</v>
      </c>
      <c r="D17" s="15">
        <f>MIN('2018 INVALID'!AB$7:AB$31,'2018 VALID'!AB$7:AB$200)</f>
        <v>5.11531E-2</v>
      </c>
      <c r="E17" s="15">
        <f>MAX('2018 INVALID'!AB$7:AB$31,'2018 VALID'!AB$7:AB$200)</f>
        <v>8.5937199999999994</v>
      </c>
      <c r="F17" s="15">
        <f>AVERAGE('2018 INVALID'!AB$7:AB$31,'2018 VALID'!AB$7:AB$200)</f>
        <v>2.0680999854838711</v>
      </c>
      <c r="G17" s="15">
        <f>STDEV('2018 INVALID'!AB$7:AB$31,'2018 VALID'!AB$7:AB$200)</f>
        <v>2.1006700072007147</v>
      </c>
    </row>
    <row r="18" spans="1:7" ht="16.5" x14ac:dyDescent="0.35">
      <c r="A18" s="11" t="s">
        <v>5</v>
      </c>
      <c r="B18" s="12" t="s">
        <v>68</v>
      </c>
      <c r="C18" s="16">
        <f>COUNT('2018 INVALID'!AE$7:AE$200)+COUNT('2018 VALID'!AE$7:AE$200)</f>
        <v>100</v>
      </c>
      <c r="D18" s="15">
        <f>MIN('2018 INVALID'!AE$7:AE$31,'2018 VALID'!AE$7:AE$200)</f>
        <v>1.3581700000000001</v>
      </c>
      <c r="E18" s="15">
        <f>MAX('2018 INVALID'!AE$7:AE$31,'2018 VALID'!AE$7:AE$200)</f>
        <v>920.96</v>
      </c>
      <c r="F18" s="15">
        <f>AVERAGE('2018 INVALID'!AE$7:AE$31,'2018 VALID'!AE$7:AE$200)</f>
        <v>153.74129049180328</v>
      </c>
      <c r="G18" s="15">
        <f>STDEV('2018 INVALID'!AE$7:AE$31,'2018 VALID'!AE$7:AE$200)</f>
        <v>222.58023268654804</v>
      </c>
    </row>
    <row r="19" spans="1:7" ht="16.5" x14ac:dyDescent="0.35">
      <c r="A19" s="11" t="s">
        <v>6</v>
      </c>
      <c r="B19" s="12" t="s">
        <v>73</v>
      </c>
      <c r="C19" s="16">
        <f>COUNT('2018 INVALID'!AO$7:AO$200)+COUNT('2018 VALID'!AO$7:AO$200)</f>
        <v>101</v>
      </c>
      <c r="D19" s="15">
        <f>MIN('2018 INVALID'!AO$7:AO$31,'2018 VALID'!AO$7:AO$200)</f>
        <v>36.274999999999999</v>
      </c>
      <c r="E19" s="15">
        <f>MAX('2018 INVALID'!AO$7:AO$31,'2018 VALID'!AO$7:AO$200)</f>
        <v>3297.5</v>
      </c>
      <c r="F19" s="15">
        <f>AVERAGE('2018 INVALID'!AO$7:AO$31,'2018 VALID'!AO$7:AO$200)</f>
        <v>554.93300645161287</v>
      </c>
      <c r="G19" s="15">
        <f>STDEV('2018 INVALID'!AO$7:AO$31,'2018 VALID'!AO$7:AO$200)</f>
        <v>601.48507127272387</v>
      </c>
    </row>
    <row r="20" spans="1:7" ht="16.5" x14ac:dyDescent="0.35">
      <c r="A20" s="11" t="s">
        <v>74</v>
      </c>
      <c r="B20" s="12" t="s">
        <v>75</v>
      </c>
      <c r="C20" s="16">
        <f>COUNT('2018 INVALID'!N$7:N$200)+COUNT('2018 VALID'!N$7:N$200)</f>
        <v>56</v>
      </c>
      <c r="D20" s="15">
        <f>MIN('2018 INVALID'!N$7:N$31,'2018 VALID'!N$7:N$200)</f>
        <v>3.036</v>
      </c>
      <c r="E20" s="15">
        <f>MAX('2018 INVALID'!N$7:N$31,'2018 VALID'!N$7:N$200)</f>
        <v>94.76</v>
      </c>
      <c r="F20" s="15">
        <f>AVERAGE('2018 INVALID'!N$7:N$31,'2018 VALID'!N$7:N$200)</f>
        <v>25.707874999999994</v>
      </c>
      <c r="G20" s="15">
        <f>STDEV('2018 INVALID'!N$7:N$31,'2018 VALID'!N$7:N$200)</f>
        <v>23.557041812007988</v>
      </c>
    </row>
    <row r="21" spans="1:7" x14ac:dyDescent="0.35">
      <c r="A21" s="11" t="s">
        <v>76</v>
      </c>
      <c r="B21" s="12"/>
      <c r="C21" s="16">
        <f>COUNT('2018 INVALID'!L$7:L$200)+COUNT('2018 VALID'!L$7:L$200)</f>
        <v>56</v>
      </c>
      <c r="D21" s="15">
        <f>MIN('2018 INVALID'!L$7:L$31,'2018 VALID'!L$7:L$200)</f>
        <v>4.1900000000000004</v>
      </c>
      <c r="E21" s="15">
        <f>MAX('2018 INVALID'!L$7:L$31,'2018 VALID'!L$7:L$200)</f>
        <v>5.57</v>
      </c>
      <c r="F21" s="15">
        <f>AVERAGE('2018 INVALID'!L$7:L$31,'2018 VALID'!L$7:L$200)</f>
        <v>4.8271249999999979</v>
      </c>
      <c r="G21" s="15">
        <f>STDEV('2018 INVALID'!L$7:L$31,'2018 VALID'!L$7:L$200)</f>
        <v>0.3090906586366049</v>
      </c>
    </row>
    <row r="22" spans="1:7" ht="16.5" x14ac:dyDescent="0.35">
      <c r="A22" s="11" t="s">
        <v>77</v>
      </c>
      <c r="B22" s="12" t="s">
        <v>68</v>
      </c>
      <c r="C22" s="16">
        <f>COUNT('2018 INVALID'!P$7:P$200)+COUNT('2018 VALID'!P$7:P$200)</f>
        <v>56</v>
      </c>
      <c r="D22" s="15">
        <f>MIN('2018 INVALID'!P$7:P$31,'2018 VALID'!P$7:P$200)</f>
        <v>2.6728200000000002</v>
      </c>
      <c r="E22" s="15">
        <f>MAX('2018 INVALID'!P$7:P$31,'2018 VALID'!P$7:P$200)</f>
        <v>64.116600000000005</v>
      </c>
      <c r="F22" s="15">
        <f>AVERAGE('2018 INVALID'!P$7:P$31,'2018 VALID'!P$7:P$200)</f>
        <v>18.571153750000004</v>
      </c>
      <c r="G22" s="15">
        <f>STDEV('2018 INVALID'!P$7:P$31,'2018 VALID'!P$7:P$200)</f>
        <v>13.333895327318285</v>
      </c>
    </row>
  </sheetData>
  <mergeCells count="1">
    <mergeCell ref="I7:O12"/>
  </mergeCells>
  <hyperlinks>
    <hyperlink ref="A2" r:id="rId1" display="www.adirondacklakessurvey.or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2018 VALID</vt:lpstr>
      <vt:lpstr>2018 INVALID</vt:lpstr>
      <vt:lpstr>2018 BLANKS AND RINSES</vt:lpstr>
      <vt:lpstr>2018 DATA SUMMARY</vt:lpstr>
    </vt:vector>
  </TitlesOfParts>
  <Company>NYSDEC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kmdevins</dc:creator>
  <cp:lastModifiedBy>Sara Lance</cp:lastModifiedBy>
  <dcterms:created xsi:type="dcterms:W3CDTF">2017-05-22T18:27:44Z</dcterms:created>
  <dcterms:modified xsi:type="dcterms:W3CDTF">2020-10-27T23:30:08Z</dcterms:modified>
</cp:coreProperties>
</file>